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060" windowHeight="9345" firstSheet="1" activeTab="1"/>
  </bookViews>
  <sheets>
    <sheet name="~#temp" sheetId="1" state="hidden" r:id="rId1"/>
    <sheet name="Box Beam" sheetId="2" r:id="rId2"/>
  </sheets>
  <externalReferences>
    <externalReference r:id="rId5"/>
  </externalReferences>
  <definedNames>
    <definedName name="Ac">#REF!</definedName>
    <definedName name="alpha">#REF!</definedName>
    <definedName name="b" localSheetId="1">'Box Beam'!#REF!</definedName>
    <definedName name="BARS">#REF!</definedName>
    <definedName name="bf">#REF!</definedName>
    <definedName name="C.F.">#REF!</definedName>
    <definedName name="D">#REF!</definedName>
    <definedName name="fy">#REF!</definedName>
    <definedName name="h" localSheetId="1">'Box Beam'!#REF!</definedName>
    <definedName name="hb">#REF!</definedName>
    <definedName name="m">#REF!</definedName>
    <definedName name="wwww">'[1]Snow'!$C$12</definedName>
  </definedNames>
  <calcPr fullCalcOnLoad="1"/>
</workbook>
</file>

<file path=xl/sharedStrings.xml><?xml version="1.0" encoding="utf-8"?>
<sst xmlns="http://schemas.openxmlformats.org/spreadsheetml/2006/main" count="25" uniqueCount="18">
  <si>
    <t>in</t>
  </si>
  <si>
    <t>Input:</t>
  </si>
  <si>
    <t>Calculated properties:</t>
  </si>
  <si>
    <r>
      <t>in</t>
    </r>
    <r>
      <rPr>
        <vertAlign val="superscript"/>
        <sz val="10"/>
        <rFont val="Comic Sans MS"/>
        <family val="4"/>
      </rPr>
      <t>2</t>
    </r>
  </si>
  <si>
    <r>
      <t>in</t>
    </r>
    <r>
      <rPr>
        <vertAlign val="superscript"/>
        <sz val="10"/>
        <rFont val="Comic Sans MS"/>
        <family val="4"/>
      </rPr>
      <t>4</t>
    </r>
  </si>
  <si>
    <r>
      <t>in</t>
    </r>
    <r>
      <rPr>
        <vertAlign val="superscript"/>
        <sz val="10"/>
        <rFont val="Comic Sans MS"/>
        <family val="4"/>
      </rPr>
      <t>3</t>
    </r>
  </si>
  <si>
    <t>A =</t>
  </si>
  <si>
    <r>
      <t>I</t>
    </r>
    <r>
      <rPr>
        <vertAlign val="subscript"/>
        <sz val="10"/>
        <rFont val="Comic Sans MS"/>
        <family val="4"/>
      </rPr>
      <t>x</t>
    </r>
    <r>
      <rPr>
        <sz val="10"/>
        <rFont val="Comic Sans MS"/>
        <family val="4"/>
      </rPr>
      <t xml:space="preserve"> =</t>
    </r>
  </si>
  <si>
    <r>
      <t>S</t>
    </r>
    <r>
      <rPr>
        <vertAlign val="subscript"/>
        <sz val="10"/>
        <rFont val="Comic Sans MS"/>
        <family val="4"/>
      </rPr>
      <t>x</t>
    </r>
    <r>
      <rPr>
        <sz val="10"/>
        <rFont val="Comic Sans MS"/>
        <family val="4"/>
      </rPr>
      <t xml:space="preserve"> =</t>
    </r>
  </si>
  <si>
    <t>b =</t>
  </si>
  <si>
    <t>d =</t>
  </si>
  <si>
    <r>
      <t>t</t>
    </r>
    <r>
      <rPr>
        <vertAlign val="subscript"/>
        <sz val="10"/>
        <rFont val="Comic Sans MS"/>
        <family val="4"/>
      </rPr>
      <t>f</t>
    </r>
    <r>
      <rPr>
        <sz val="10"/>
        <rFont val="Comic Sans MS"/>
        <family val="4"/>
      </rPr>
      <t xml:space="preserve"> =</t>
    </r>
  </si>
  <si>
    <r>
      <t>t</t>
    </r>
    <r>
      <rPr>
        <vertAlign val="subscript"/>
        <sz val="10"/>
        <rFont val="Comic Sans MS"/>
        <family val="4"/>
      </rPr>
      <t>w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</si>
  <si>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x</t>
    </r>
    <r>
      <rPr>
        <sz val="10"/>
        <rFont val="Comic Sans MS"/>
        <family val="4"/>
      </rPr>
      <t xml:space="preserve"> =</t>
    </r>
  </si>
  <si>
    <r>
      <t>I</t>
    </r>
    <r>
      <rPr>
        <vertAlign val="subscript"/>
        <sz val="10"/>
        <rFont val="Comic Sans MS"/>
        <family val="4"/>
      </rPr>
      <t>y</t>
    </r>
    <r>
      <rPr>
        <sz val="10"/>
        <rFont val="Comic Sans MS"/>
        <family val="4"/>
      </rPr>
      <t xml:space="preserve"> =</t>
    </r>
  </si>
  <si>
    <r>
      <t>S</t>
    </r>
    <r>
      <rPr>
        <vertAlign val="subscript"/>
        <sz val="10"/>
        <rFont val="Comic Sans MS"/>
        <family val="4"/>
      </rPr>
      <t>y</t>
    </r>
    <r>
      <rPr>
        <sz val="10"/>
        <rFont val="Comic Sans MS"/>
        <family val="4"/>
      </rPr>
      <t xml:space="preserve"> =</t>
    </r>
  </si>
  <si>
    <r>
      <t>r</t>
    </r>
    <r>
      <rPr>
        <vertAlign val="subscript"/>
        <sz val="10"/>
        <rFont val="Comic Sans MS"/>
        <family val="4"/>
      </rPr>
      <t>y</t>
    </r>
    <r>
      <rPr>
        <sz val="10"/>
        <rFont val="Comic Sans MS"/>
        <family val="4"/>
      </rPr>
      <t xml:space="preserve"> =</t>
    </r>
  </si>
  <si>
    <t>BOX BEAM SECTION PROPERTIES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</si>
</sst>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&quot; psf&quot;"/>
    <numFmt numFmtId="167" formatCode="0.000"/>
    <numFmt numFmtId="168" formatCode="0.0000"/>
    <numFmt numFmtId="169" formatCode="&quot;#&quot;0"/>
    <numFmt numFmtId="170" formatCode="&quot; -#&quot;0"/>
    <numFmt numFmtId="171" formatCode="&quot;@&quot;0.0"/>
    <numFmt numFmtId="172" formatCode="&quot;$ &quot;0&quot; /sf =&quot;"/>
    <numFmt numFmtId="173" formatCode="0.00&quot; %&quot;"/>
    <numFmt numFmtId="174" formatCode="0&quot; %&quot;"/>
    <numFmt numFmtId="175" formatCode="0.00&quot;%&quot;"/>
    <numFmt numFmtId="176" formatCode="#,##0&quot; sf x&quot;"/>
    <numFmt numFmtId="177" formatCode="0.0&quot; %&quot;"/>
    <numFmt numFmtId="178" formatCode="_(&quot;$&quot;* #,##0_);_(&quot;$&quot;* \(#,##0\);_(&quot;$&quot;* &quot;-&quot;??_);_(@_)"/>
    <numFmt numFmtId="179" formatCode="0.0%"/>
    <numFmt numFmtId="180" formatCode="&quot;L/&quot;0"/>
    <numFmt numFmtId="181" formatCode="&quot;L/&quot;0&quot;=&quot;"/>
    <numFmt numFmtId="182" formatCode="&quot;@&quot;0&quot; in&quot;"/>
    <numFmt numFmtId="183" formatCode="&quot;@&quot;0"/>
    <numFmt numFmtId="184" formatCode="&quot;= &quot;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Helv"/>
      <family val="0"/>
    </font>
    <font>
      <u val="single"/>
      <sz val="10"/>
      <name val="Comic Sans MS"/>
      <family val="4"/>
    </font>
    <font>
      <sz val="10"/>
      <name val="Comic Sans MS"/>
      <family val="4"/>
    </font>
    <font>
      <vertAlign val="superscript"/>
      <sz val="10"/>
      <name val="Comic Sans MS"/>
      <family val="4"/>
    </font>
    <font>
      <vertAlign val="subscript"/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5" fontId="9" fillId="0" borderId="0" xfId="23" applyFont="1" applyFill="1" applyBorder="1" applyAlignment="1" applyProtection="1">
      <alignment horizontal="center"/>
      <protection locked="0"/>
    </xf>
    <xf numFmtId="168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183" fontId="4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</cellXfs>
  <cellStyles count="1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Normal_ANG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6</xdr:col>
      <xdr:colOff>390525</xdr:colOff>
      <xdr:row>8</xdr:row>
      <xdr:rowOff>190500</xdr:rowOff>
    </xdr:to>
    <xdr:pic>
      <xdr:nvPicPr>
        <xdr:cNvPr id="1" name="Eqp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81200"/>
          <a:ext cx="1323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9</xdr:col>
      <xdr:colOff>600075</xdr:colOff>
      <xdr:row>8</xdr:row>
      <xdr:rowOff>190500</xdr:rowOff>
    </xdr:to>
    <xdr:pic>
      <xdr:nvPicPr>
        <xdr:cNvPr id="2" name="Eqp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981200"/>
          <a:ext cx="1533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8</xdr:col>
      <xdr:colOff>47625</xdr:colOff>
      <xdr:row>10</xdr:row>
      <xdr:rowOff>209550</xdr:rowOff>
    </xdr:to>
    <xdr:pic>
      <xdr:nvPicPr>
        <xdr:cNvPr id="3" name="Eqp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476500"/>
          <a:ext cx="1914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8</xdr:col>
      <xdr:colOff>304800</xdr:colOff>
      <xdr:row>11</xdr:row>
      <xdr:rowOff>209550</xdr:rowOff>
    </xdr:to>
    <xdr:pic>
      <xdr:nvPicPr>
        <xdr:cNvPr id="4" name="Eqp 5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2724150"/>
          <a:ext cx="2171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361950</xdr:colOff>
      <xdr:row>13</xdr:row>
      <xdr:rowOff>190500</xdr:rowOff>
    </xdr:to>
    <xdr:pic>
      <xdr:nvPicPr>
        <xdr:cNvPr id="5" name="Eqp 5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321945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8</xdr:col>
      <xdr:colOff>209550</xdr:colOff>
      <xdr:row>13</xdr:row>
      <xdr:rowOff>190500</xdr:rowOff>
    </xdr:to>
    <xdr:pic>
      <xdr:nvPicPr>
        <xdr:cNvPr id="6" name="Eqp 5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3219450"/>
          <a:ext cx="1143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16</xdr:row>
      <xdr:rowOff>161925</xdr:rowOff>
    </xdr:to>
    <xdr:pic>
      <xdr:nvPicPr>
        <xdr:cNvPr id="7" name="Eqp 5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371475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190500</xdr:colOff>
      <xdr:row>16</xdr:row>
      <xdr:rowOff>161925</xdr:rowOff>
    </xdr:to>
    <xdr:pic>
      <xdr:nvPicPr>
        <xdr:cNvPr id="8" name="Eqp 5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37147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8</xdr:col>
      <xdr:colOff>152400</xdr:colOff>
      <xdr:row>17</xdr:row>
      <xdr:rowOff>209550</xdr:rowOff>
    </xdr:to>
    <xdr:pic>
      <xdr:nvPicPr>
        <xdr:cNvPr id="9" name="Eqp 5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4210050"/>
          <a:ext cx="2019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8</xdr:col>
      <xdr:colOff>400050</xdr:colOff>
      <xdr:row>18</xdr:row>
      <xdr:rowOff>209550</xdr:rowOff>
    </xdr:to>
    <xdr:pic>
      <xdr:nvPicPr>
        <xdr:cNvPr id="10" name="Eqp 5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66900" y="4457700"/>
          <a:ext cx="2266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142875</xdr:colOff>
      <xdr:row>21</xdr:row>
      <xdr:rowOff>142875</xdr:rowOff>
    </xdr:to>
    <xdr:pic>
      <xdr:nvPicPr>
        <xdr:cNvPr id="11" name="Eqp 5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66900" y="4953000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200025</xdr:colOff>
      <xdr:row>21</xdr:row>
      <xdr:rowOff>142875</xdr:rowOff>
    </xdr:to>
    <xdr:pic>
      <xdr:nvPicPr>
        <xdr:cNvPr id="12" name="Eqp 5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00350" y="49530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0</xdr:colOff>
      <xdr:row>24</xdr:row>
      <xdr:rowOff>161925</xdr:rowOff>
    </xdr:to>
    <xdr:pic>
      <xdr:nvPicPr>
        <xdr:cNvPr id="13" name="Eqp 5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569595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171450</xdr:colOff>
      <xdr:row>24</xdr:row>
      <xdr:rowOff>161925</xdr:rowOff>
    </xdr:to>
    <xdr:pic>
      <xdr:nvPicPr>
        <xdr:cNvPr id="14" name="Eqp 5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00350" y="56959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n%20Riley\My%20Documents\ENGINEERING\PROJECTS\IOWA\DAVENPORT\DAVENPORT%20SCHOOLS\CENTRAL%20HS\Gymnasium\CALCULATIONS\CENTRAL%20112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VR"/>
      <sheetName val="LOAD COMB"/>
      <sheetName val="RL 1"/>
      <sheetName val="RJ 25-25"/>
      <sheetName val="RJ 25-60"/>
      <sheetName val="RJ 25-90"/>
      <sheetName val="FL 1"/>
      <sheetName val="FJ 100-50"/>
      <sheetName val="Elevator Beam"/>
      <sheetName val="WALL LDS"/>
      <sheetName val="Wind"/>
      <sheetName val="ASCE702 WIND"/>
      <sheetName val="Snow"/>
      <sheetName val="EstLoads"/>
      <sheetName val="Embed. Bolts"/>
      <sheetName val="DISCLAIMER"/>
      <sheetName val="END PLATE wip"/>
      <sheetName val="Relief L"/>
      <sheetName val="W14X30 CONN"/>
      <sheetName val="BP-1"/>
      <sheetName val="3B1"/>
      <sheetName val="FOOTINGS"/>
      <sheetName val="ROOF OPNG"/>
      <sheetName val="HVAC SUPPORT"/>
    </sheetNames>
    <sheetDataSet>
      <sheetData sheetId="12">
        <row r="12">
          <cell r="C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52" ht="15">
      <c r="A1" s="19"/>
      <c r="B1" s="17"/>
      <c r="C1" s="17"/>
      <c r="D1" s="17"/>
      <c r="E1" s="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1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</row>
    <row r="5" spans="1:5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2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15">
      <c r="A11" s="19"/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5">
      <c r="A12" s="16"/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P25"/>
  <sheetViews>
    <sheetView showGridLines="0" tabSelected="1" workbookViewId="0" topLeftCell="A1">
      <selection activeCell="I24" sqref="I24"/>
    </sheetView>
  </sheetViews>
  <sheetFormatPr defaultColWidth="9.140625" defaultRowHeight="19.5" customHeight="1"/>
  <cols>
    <col min="1" max="5" width="7.00390625" style="2" customWidth="1"/>
    <col min="6" max="7" width="7.00390625" style="3" customWidth="1"/>
    <col min="8" max="9" width="7.00390625" style="2" customWidth="1"/>
    <col min="10" max="10" width="11.28125" style="2" customWidth="1"/>
    <col min="11" max="15" width="7.00390625" style="2" customWidth="1"/>
    <col min="16" max="16384" width="9.140625" style="2" customWidth="1"/>
  </cols>
  <sheetData>
    <row r="1" spans="1:14" ht="19.5" customHeight="1">
      <c r="A1" s="1" t="s">
        <v>17</v>
      </c>
      <c r="M1" s="4"/>
      <c r="N1" s="4"/>
    </row>
    <row r="3" spans="1:4" ht="19.5" customHeight="1">
      <c r="A3" s="2" t="s">
        <v>1</v>
      </c>
      <c r="B3" s="10" t="s">
        <v>9</v>
      </c>
      <c r="C3" s="10">
        <v>10</v>
      </c>
      <c r="D3" s="18" t="s">
        <v>0</v>
      </c>
    </row>
    <row r="4" spans="2:13" ht="19.5" customHeight="1">
      <c r="B4" s="10" t="s">
        <v>10</v>
      </c>
      <c r="C4" s="10">
        <v>22</v>
      </c>
      <c r="D4" s="18" t="s">
        <v>0</v>
      </c>
      <c r="M4" s="5"/>
    </row>
    <row r="5" spans="2:13" ht="19.5" customHeight="1">
      <c r="B5" s="10" t="s">
        <v>11</v>
      </c>
      <c r="C5" s="10">
        <v>2</v>
      </c>
      <c r="D5" s="18" t="s">
        <v>0</v>
      </c>
      <c r="M5" s="5"/>
    </row>
    <row r="6" spans="2:13" ht="19.5" customHeight="1">
      <c r="B6" s="10" t="s">
        <v>12</v>
      </c>
      <c r="C6" s="10">
        <v>2</v>
      </c>
      <c r="D6" s="18" t="s">
        <v>0</v>
      </c>
      <c r="M6" s="5"/>
    </row>
    <row r="7" ht="19.5" customHeight="1">
      <c r="M7" s="5"/>
    </row>
    <row r="8" spans="1:12" ht="19.5" customHeight="1">
      <c r="A8" s="2" t="s">
        <v>2</v>
      </c>
      <c r="B8" s="6"/>
      <c r="E8" s="7"/>
      <c r="F8" s="8"/>
      <c r="G8" s="8"/>
      <c r="H8" s="13"/>
      <c r="I8" s="8"/>
      <c r="J8" s="8"/>
      <c r="K8" s="8"/>
      <c r="L8" s="9"/>
    </row>
    <row r="9" spans="2:16" ht="19.5" customHeight="1">
      <c r="B9" s="10" t="s">
        <v>6</v>
      </c>
      <c r="C9" s="2">
        <f>2*((C3*C5)+(C4-2*C5)*C6)</f>
        <v>112</v>
      </c>
      <c r="D9" s="2" t="s">
        <v>3</v>
      </c>
      <c r="E9" s="2">
        <f>_XLL.EQS(C9,"Units= ; EqnPrefix= ; EqnNo= 0; Multiplication= 0; ShowWorking= 0; EqnStyle= 0; Eqp 583")</f>
      </c>
      <c r="F9" s="11"/>
      <c r="G9" s="12"/>
      <c r="H9" s="2">
        <f>_XLL.EQS(C9,"Units= ; EqnPrefix= ; EqnNo= 0; Multiplication= 0; ShowWorking= 1; EqnStyle= 0; Eqp 584")</f>
      </c>
      <c r="I9" s="12"/>
      <c r="K9" s="12"/>
      <c r="P9" s="14"/>
    </row>
    <row r="10" spans="2:16" ht="19.5" customHeight="1">
      <c r="B10" s="10"/>
      <c r="F10" s="11"/>
      <c r="G10" s="12"/>
      <c r="I10" s="12"/>
      <c r="K10" s="12"/>
      <c r="P10" s="14"/>
    </row>
    <row r="11" spans="2:16" ht="19.5" customHeight="1">
      <c r="B11" s="10" t="s">
        <v>7</v>
      </c>
      <c r="C11" s="2">
        <f>(C3*C4^3-(C3-2*C6)*(C4-2*C5)^3)/12</f>
        <v>5957.333333333333</v>
      </c>
      <c r="D11" s="2" t="s">
        <v>4</v>
      </c>
      <c r="E11" s="2">
        <f>_XLL.EQS(C11,"Units= ; EqnPrefix= ; EqnNo= 0; Multiplication= 0; ShowWorking= 0; EqnStyle= 0; Eqp 585")</f>
      </c>
      <c r="I11" s="12"/>
      <c r="K11" s="12"/>
      <c r="P11" s="14"/>
    </row>
    <row r="12" spans="2:16" ht="19.5" customHeight="1">
      <c r="B12" s="10"/>
      <c r="E12" s="2">
        <f>_XLL.EQS(C11,"Units= ; EqnPrefix= ; EqnNo= 0; Multiplication= 0; ShowWorking= 1; EqnStyle= 0; Eqp 586")</f>
      </c>
      <c r="I12" s="12"/>
      <c r="K12" s="12"/>
      <c r="P12" s="14"/>
    </row>
    <row r="13" spans="2:16" ht="19.5" customHeight="1">
      <c r="B13" s="10"/>
      <c r="I13" s="12"/>
      <c r="K13" s="12"/>
      <c r="P13" s="14"/>
    </row>
    <row r="14" spans="2:16" ht="19.5" customHeight="1">
      <c r="B14" s="10" t="s">
        <v>8</v>
      </c>
      <c r="C14" s="15">
        <f>C11/(C4/2)</f>
        <v>541.5757575757575</v>
      </c>
      <c r="D14" s="15" t="s">
        <v>5</v>
      </c>
      <c r="E14" s="2">
        <f>_XLL.EQS(C14,"Units= ; EqnPrefix= ; EqnNo= 0; Multiplication= 0; ShowWorking= 0; EqnStyle= 0; Eqp 587")</f>
      </c>
      <c r="G14" s="2">
        <f>_XLL.EQS(C14,"Units= ; EqnPrefix= ; EqnNo= 0; Multiplication= 0; ShowWorking= 1; EqnStyle= 0; Eqp 588")</f>
      </c>
      <c r="I14" s="12"/>
      <c r="K14" s="12"/>
      <c r="P14" s="14"/>
    </row>
    <row r="15" spans="2:16" ht="19.5" customHeight="1">
      <c r="B15" s="10"/>
      <c r="C15" s="15"/>
      <c r="D15" s="15"/>
      <c r="I15" s="12"/>
      <c r="K15" s="12"/>
      <c r="P15" s="14"/>
    </row>
    <row r="16" spans="2:16" ht="19.5" customHeight="1">
      <c r="B16" s="10" t="s">
        <v>13</v>
      </c>
      <c r="C16" s="20">
        <f>SQRT(_XLL.OVD(C11)/_XLL.UND(C9))</f>
        <v>7.293180115044204</v>
      </c>
      <c r="D16" s="2" t="s">
        <v>0</v>
      </c>
      <c r="E16" s="2">
        <f>_XLL.EQS(C16,"Units= ; EqnPrefix= ; EqnNo= 0; Multiplication= 0; ShowWorking= 0; EqnStyle= 0; Eqp 589")</f>
      </c>
      <c r="G16" s="2">
        <f>_XLL.EQS(C16,"Units= ; EqnPrefix= ; EqnNo= 0; Multiplication= 0; ShowWorking= 1; EqnStyle= 0; Eqp 590")</f>
      </c>
      <c r="I16" s="12"/>
      <c r="P16" s="14"/>
    </row>
    <row r="17" spans="2:16" ht="19.5" customHeight="1">
      <c r="B17" s="10"/>
      <c r="I17" s="12"/>
      <c r="K17" s="12"/>
      <c r="P17" s="14"/>
    </row>
    <row r="18" spans="2:16" ht="19.5" customHeight="1">
      <c r="B18" s="10" t="s">
        <v>14</v>
      </c>
      <c r="C18" s="2">
        <f>((C4*C3^3)-(C4-2*C5)*(C3-2*C6)^3)/12</f>
        <v>1509.3333333333333</v>
      </c>
      <c r="D18" s="2" t="s">
        <v>4</v>
      </c>
      <c r="E18" s="2">
        <f>_XLL.EQS(C18,"Units= ; EqnPrefix= ; EqnNo= 0; Multiplication= 0; ShowWorking= 0; EqnStyle= 0; Eqp 591")</f>
      </c>
      <c r="F18" s="11"/>
      <c r="G18" s="12"/>
      <c r="H18" s="11"/>
      <c r="I18" s="12"/>
      <c r="K18" s="12"/>
      <c r="P18" s="14"/>
    </row>
    <row r="19" spans="2:16" ht="19.5" customHeight="1">
      <c r="B19" s="10"/>
      <c r="E19" s="2">
        <f>_XLL.EQS(C18,"Units= ; EqnPrefix= ; EqnNo= 0; Multiplication= 0; ShowWorking= 1; EqnStyle= 0; Eqp 592")</f>
      </c>
      <c r="F19" s="11"/>
      <c r="G19" s="12"/>
      <c r="H19" s="11"/>
      <c r="I19" s="12"/>
      <c r="K19" s="12"/>
      <c r="P19" s="14"/>
    </row>
    <row r="20" spans="2:16" ht="19.5" customHeight="1">
      <c r="B20" s="10"/>
      <c r="F20" s="11"/>
      <c r="G20" s="12"/>
      <c r="H20" s="11"/>
      <c r="I20" s="12"/>
      <c r="K20" s="12"/>
      <c r="P20" s="14"/>
    </row>
    <row r="21" spans="2:16" ht="19.5" customHeight="1">
      <c r="B21" s="10" t="s">
        <v>15</v>
      </c>
      <c r="C21" s="15">
        <f>_XLL.OVD(C18)/_XLL.UND((C3/2))</f>
        <v>301.8666666666667</v>
      </c>
      <c r="D21" s="15" t="s">
        <v>5</v>
      </c>
      <c r="E21" s="2">
        <f>_XLL.EQS(C21,"Units= ; EqnPrefix= ; EqnNo= 0; Multiplication= 0; ShowWorking= 0; EqnStyle= 0; Eqp 593")</f>
      </c>
      <c r="F21" s="11"/>
      <c r="G21" s="2">
        <f>_XLL.EQS(C21,"Units= ; EqnPrefix= ; EqnNo= 0; Multiplication= 0; ShowWorking= 1; EqnStyle= 0; Eqp 594")</f>
      </c>
      <c r="H21" s="11"/>
      <c r="I21" s="12"/>
      <c r="K21" s="12"/>
      <c r="P21" s="14"/>
    </row>
    <row r="22" spans="2:16" ht="19.5" customHeight="1">
      <c r="B22" s="10"/>
      <c r="C22" s="15"/>
      <c r="D22" s="15"/>
      <c r="F22" s="11"/>
      <c r="G22" s="12"/>
      <c r="H22" s="11"/>
      <c r="I22" s="12"/>
      <c r="K22" s="12"/>
      <c r="P22" s="14"/>
    </row>
    <row r="23" spans="2:16" ht="19.5" customHeight="1">
      <c r="B23" s="10"/>
      <c r="C23" s="15"/>
      <c r="D23" s="15"/>
      <c r="F23" s="11"/>
      <c r="G23" s="12"/>
      <c r="H23" s="11"/>
      <c r="I23" s="12"/>
      <c r="K23" s="12"/>
      <c r="P23" s="14"/>
    </row>
    <row r="24" spans="2:16" ht="19.5" customHeight="1">
      <c r="B24" s="10" t="s">
        <v>16</v>
      </c>
      <c r="C24" s="2">
        <f>SQRT(_XLL.OVD(C18)/_XLL.UND(C9))</f>
        <v>3.670993118515816</v>
      </c>
      <c r="D24" s="2" t="s">
        <v>0</v>
      </c>
      <c r="E24" s="2">
        <f>_XLL.EQS(C24,"Units= ; EqnPrefix= ; EqnNo= 0; Multiplication= 0; ShowWorking= 0; EqnStyle= 0; Eqp 595")</f>
      </c>
      <c r="G24" s="2">
        <f>_XLL.EQS(C24,"Units= ; EqnPrefix= ; EqnNo= 0; Multiplication= 0; ShowWorking= 1; EqnStyle= 0; Eqp 596")</f>
      </c>
      <c r="K24" s="12"/>
      <c r="P24" s="14"/>
    </row>
    <row r="25" spans="9:11" ht="19.5" customHeight="1">
      <c r="I25" s="12"/>
      <c r="J25" s="11"/>
      <c r="K25" s="12"/>
    </row>
  </sheetData>
  <printOptions/>
  <pageMargins left="0.64" right="0.26" top="0.35" bottom="0.31" header="0" footer="0"/>
  <pageSetup horizontalDpi="300" verticalDpi="300" orientation="portrait" r:id="rId4"/>
  <headerFooter alignWithMargins="0">
    <oddFooter>&amp;CRILEY ENGINEERING, 20 Oakwood Drive, Blue Grass, Iowa 52726</oddFooter>
  </headerFooter>
  <drawing r:id="rId3"/>
  <legacyDrawing r:id="rId2"/>
  <oleObjects>
    <oleObject progId="AutoCAD.Drawing.16" shapeId="356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Riley</dc:creator>
  <cp:keywords/>
  <dc:description/>
  <cp:lastModifiedBy>John P. Riley</cp:lastModifiedBy>
  <cp:lastPrinted>2008-10-07T16:43:28Z</cp:lastPrinted>
  <dcterms:created xsi:type="dcterms:W3CDTF">2007-09-19T17:05:07Z</dcterms:created>
  <dcterms:modified xsi:type="dcterms:W3CDTF">2008-10-07T16:43:54Z</dcterms:modified>
  <cp:category/>
  <cp:version/>
  <cp:contentType/>
  <cp:contentStatus/>
</cp:coreProperties>
</file>