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400" windowHeight="8475" firstSheet="1" activeTab="1"/>
  </bookViews>
  <sheets>
    <sheet name="~#temp" sheetId="4" state="hidden" r:id="rId1"/>
    <sheet name="Tala paindekatse" sheetId="1" r:id="rId2"/>
    <sheet name="Sheet" sheetId="3" r:id="rId3"/>
  </sheets>
  <calcPr calcId="125725"/>
</workbook>
</file>

<file path=xl/calcChain.xml><?xml version="1.0" encoding="utf-8"?>
<calcChain xmlns="http://schemas.openxmlformats.org/spreadsheetml/2006/main">
  <c r="C226" i="1"/>
  <c r="C364"/>
  <c r="C361"/>
  <c r="C358"/>
  <c r="C355"/>
  <c r="C352"/>
  <c r="P364"/>
  <c r="P361"/>
  <c r="P358"/>
  <c r="P355"/>
  <c r="P352"/>
  <c r="E364"/>
  <c r="E365"/>
  <c r="E361"/>
  <c r="E362"/>
  <c r="E358"/>
  <c r="E359"/>
  <c r="E355"/>
  <c r="E356"/>
  <c r="E353"/>
  <c r="E352"/>
  <c r="C323"/>
  <c r="L310"/>
  <c r="C309" s="1"/>
  <c r="C195"/>
  <c r="I19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52"/>
  <c r="E153"/>
  <c r="L153" s="1"/>
  <c r="E154"/>
  <c r="L154" s="1"/>
  <c r="E155"/>
  <c r="L155" s="1"/>
  <c r="E156"/>
  <c r="L156" s="1"/>
  <c r="E157"/>
  <c r="L157" s="1"/>
  <c r="E158"/>
  <c r="L158" s="1"/>
  <c r="E159"/>
  <c r="L159" s="1"/>
  <c r="E160"/>
  <c r="L160" s="1"/>
  <c r="E161"/>
  <c r="L161" s="1"/>
  <c r="E162"/>
  <c r="L162" s="1"/>
  <c r="E163"/>
  <c r="L163" s="1"/>
  <c r="E164"/>
  <c r="L164" s="1"/>
  <c r="E165"/>
  <c r="L165" s="1"/>
  <c r="E166"/>
  <c r="L166" s="1"/>
  <c r="E167"/>
  <c r="L167" s="1"/>
  <c r="E168"/>
  <c r="L168" s="1"/>
  <c r="E169"/>
  <c r="L169" s="1"/>
  <c r="E152"/>
  <c r="L152" s="1"/>
  <c r="C113"/>
  <c r="C117" s="1"/>
  <c r="C121" s="1"/>
  <c r="X262"/>
  <c r="X263"/>
  <c r="X264"/>
  <c r="X265"/>
  <c r="X266"/>
  <c r="X267"/>
  <c r="X268"/>
  <c r="X269"/>
  <c r="X270"/>
  <c r="X271"/>
  <c r="X272"/>
  <c r="X273"/>
  <c r="X261"/>
  <c r="X260"/>
  <c r="S262"/>
  <c r="S263"/>
  <c r="S264"/>
  <c r="S265"/>
  <c r="S266"/>
  <c r="S267"/>
  <c r="S268"/>
  <c r="S269"/>
  <c r="S270"/>
  <c r="S271"/>
  <c r="S272"/>
  <c r="S273"/>
  <c r="S261"/>
  <c r="S260"/>
  <c r="P262"/>
  <c r="P263"/>
  <c r="P264"/>
  <c r="P265"/>
  <c r="P266"/>
  <c r="P267"/>
  <c r="P268"/>
  <c r="P269"/>
  <c r="P270"/>
  <c r="P271"/>
  <c r="P272"/>
  <c r="P273"/>
  <c r="P261"/>
  <c r="P260"/>
  <c r="N262"/>
  <c r="N263"/>
  <c r="N264"/>
  <c r="N265"/>
  <c r="N266"/>
  <c r="N267"/>
  <c r="N268"/>
  <c r="N269"/>
  <c r="N270"/>
  <c r="N271"/>
  <c r="N272"/>
  <c r="N273"/>
  <c r="N261"/>
  <c r="N260"/>
  <c r="K262"/>
  <c r="K263"/>
  <c r="K264"/>
  <c r="K265"/>
  <c r="K266"/>
  <c r="K267"/>
  <c r="K268"/>
  <c r="K269"/>
  <c r="K270"/>
  <c r="K271"/>
  <c r="K272"/>
  <c r="K273"/>
  <c r="K261"/>
  <c r="K260"/>
  <c r="I262"/>
  <c r="I263"/>
  <c r="I264"/>
  <c r="I265"/>
  <c r="I266"/>
  <c r="I267"/>
  <c r="I268"/>
  <c r="I269"/>
  <c r="I270"/>
  <c r="I271"/>
  <c r="I272"/>
  <c r="I273"/>
  <c r="I261"/>
  <c r="I260"/>
  <c r="F262"/>
  <c r="F263"/>
  <c r="F264"/>
  <c r="F265"/>
  <c r="F266"/>
  <c r="F267"/>
  <c r="F268"/>
  <c r="F269"/>
  <c r="F270"/>
  <c r="F271"/>
  <c r="F272"/>
  <c r="F273"/>
  <c r="F261"/>
  <c r="F260"/>
  <c r="D262"/>
  <c r="D263"/>
  <c r="D264"/>
  <c r="D265"/>
  <c r="D266"/>
  <c r="D267"/>
  <c r="D268"/>
  <c r="D269"/>
  <c r="D270"/>
  <c r="D271"/>
  <c r="D272"/>
  <c r="D273"/>
  <c r="D261"/>
  <c r="D260"/>
  <c r="H227"/>
  <c r="C80" s="1"/>
  <c r="C227"/>
  <c r="E323"/>
  <c r="E324"/>
  <c r="E310"/>
  <c r="E195"/>
  <c r="E309"/>
  <c r="C76" l="1"/>
  <c r="Z262"/>
  <c r="Z263"/>
  <c r="Z264"/>
  <c r="Z265"/>
  <c r="Z266"/>
  <c r="Z267"/>
  <c r="Z268"/>
  <c r="Z269"/>
  <c r="Z270"/>
  <c r="Z271"/>
  <c r="Z272"/>
  <c r="Z273"/>
  <c r="Z274"/>
  <c r="Z261"/>
  <c r="C312"/>
  <c r="Z260"/>
  <c r="U262"/>
  <c r="U263"/>
  <c r="U264"/>
  <c r="U265"/>
  <c r="U266"/>
  <c r="U267"/>
  <c r="U268"/>
  <c r="U269"/>
  <c r="U270"/>
  <c r="U271"/>
  <c r="V271" s="1"/>
  <c r="U272"/>
  <c r="U273"/>
  <c r="U260"/>
  <c r="U261"/>
  <c r="L273"/>
  <c r="G272"/>
  <c r="V273"/>
  <c r="Q273"/>
  <c r="Q271"/>
  <c r="Q272"/>
  <c r="L271"/>
  <c r="G271"/>
  <c r="E312"/>
  <c r="E313"/>
  <c r="C316" l="1"/>
  <c r="C335" s="1"/>
  <c r="C331"/>
  <c r="G273"/>
  <c r="V272"/>
  <c r="L272"/>
  <c r="G260"/>
  <c r="L260"/>
  <c r="Q260"/>
  <c r="V260"/>
  <c r="G261"/>
  <c r="L261"/>
  <c r="Q261"/>
  <c r="V261"/>
  <c r="G262"/>
  <c r="L262"/>
  <c r="Q262"/>
  <c r="V262"/>
  <c r="G263"/>
  <c r="L263"/>
  <c r="Q263"/>
  <c r="V263"/>
  <c r="G264"/>
  <c r="L264"/>
  <c r="Q264"/>
  <c r="V264"/>
  <c r="G265"/>
  <c r="L265"/>
  <c r="Q265"/>
  <c r="V265"/>
  <c r="G266"/>
  <c r="L266"/>
  <c r="Q266"/>
  <c r="V266"/>
  <c r="G267"/>
  <c r="L267"/>
  <c r="Q267"/>
  <c r="V267"/>
  <c r="G268"/>
  <c r="L268"/>
  <c r="Q268"/>
  <c r="V268"/>
  <c r="G269"/>
  <c r="L269"/>
  <c r="Q269"/>
  <c r="V269"/>
  <c r="G270"/>
  <c r="L270"/>
  <c r="Q270"/>
  <c r="V270"/>
  <c r="E317"/>
  <c r="E316"/>
  <c r="E332"/>
  <c r="E331"/>
  <c r="E335"/>
  <c r="E336"/>
  <c r="C327" l="1"/>
  <c r="E328"/>
  <c r="E327"/>
</calcChain>
</file>

<file path=xl/sharedStrings.xml><?xml version="1.0" encoding="utf-8"?>
<sst xmlns="http://schemas.openxmlformats.org/spreadsheetml/2006/main" count="220" uniqueCount="173">
  <si>
    <t>T1</t>
  </si>
  <si>
    <t>P 
kN</t>
  </si>
  <si>
    <r>
      <t>(ε</t>
    </r>
    <r>
      <rPr>
        <vertAlign val="subscript"/>
        <sz val="10"/>
        <rFont val="Arial"/>
        <family val="2"/>
        <charset val="186"/>
      </rPr>
      <t>1</t>
    </r>
    <r>
      <rPr>
        <sz val="10"/>
        <rFont val="Arial"/>
        <family val="2"/>
        <charset val="186"/>
      </rPr>
      <t>+ε</t>
    </r>
    <r>
      <rPr>
        <vertAlign val="subscript"/>
        <sz val="10"/>
        <rFont val="Arial"/>
        <family val="2"/>
        <charset val="186"/>
      </rPr>
      <t>2</t>
    </r>
    <r>
      <rPr>
        <sz val="10"/>
        <rFont val="Arial"/>
        <family val="2"/>
        <charset val="186"/>
      </rPr>
      <t>)/2
10</t>
    </r>
    <r>
      <rPr>
        <vertAlign val="superscript"/>
        <sz val="10"/>
        <rFont val="Arial"/>
        <family val="2"/>
        <charset val="186"/>
      </rPr>
      <t>-6</t>
    </r>
  </si>
  <si>
    <r>
      <t>(ε</t>
    </r>
    <r>
      <rPr>
        <vertAlign val="subscript"/>
        <sz val="10"/>
        <rFont val="Arial"/>
        <family val="2"/>
        <charset val="186"/>
      </rPr>
      <t>3</t>
    </r>
    <r>
      <rPr>
        <sz val="10"/>
        <rFont val="Arial"/>
        <family val="2"/>
        <charset val="186"/>
      </rPr>
      <t>+ε</t>
    </r>
    <r>
      <rPr>
        <vertAlign val="subscript"/>
        <sz val="10"/>
        <rFont val="Arial"/>
        <family val="2"/>
        <charset val="186"/>
      </rPr>
      <t>4</t>
    </r>
    <r>
      <rPr>
        <sz val="10"/>
        <rFont val="Arial"/>
        <family val="2"/>
        <charset val="186"/>
      </rPr>
      <t>)/2
10</t>
    </r>
    <r>
      <rPr>
        <vertAlign val="superscript"/>
        <sz val="10"/>
        <rFont val="Arial"/>
        <family val="2"/>
        <charset val="186"/>
      </rPr>
      <t>-6</t>
    </r>
  </si>
  <si>
    <r>
      <t>(ε</t>
    </r>
    <r>
      <rPr>
        <vertAlign val="subscript"/>
        <sz val="10"/>
        <rFont val="Arial"/>
        <family val="2"/>
        <charset val="186"/>
      </rPr>
      <t>5</t>
    </r>
    <r>
      <rPr>
        <sz val="10"/>
        <rFont val="Arial"/>
        <family val="2"/>
        <charset val="186"/>
      </rPr>
      <t>+ε</t>
    </r>
    <r>
      <rPr>
        <vertAlign val="subscript"/>
        <sz val="10"/>
        <rFont val="Arial"/>
        <family val="2"/>
        <charset val="186"/>
      </rPr>
      <t>6</t>
    </r>
    <r>
      <rPr>
        <sz val="10"/>
        <rFont val="Arial"/>
        <family val="2"/>
        <charset val="186"/>
      </rPr>
      <t>)/2
10</t>
    </r>
    <r>
      <rPr>
        <vertAlign val="superscript"/>
        <sz val="10"/>
        <rFont val="Arial"/>
        <family val="2"/>
        <charset val="186"/>
      </rPr>
      <t>-6</t>
    </r>
  </si>
  <si>
    <r>
      <t>(ε</t>
    </r>
    <r>
      <rPr>
        <vertAlign val="subscript"/>
        <sz val="10"/>
        <rFont val="Arial"/>
        <family val="2"/>
        <charset val="186"/>
      </rPr>
      <t>7</t>
    </r>
    <r>
      <rPr>
        <sz val="10"/>
        <rFont val="Arial"/>
        <family val="2"/>
        <charset val="186"/>
      </rPr>
      <t>+ε</t>
    </r>
    <r>
      <rPr>
        <vertAlign val="subscript"/>
        <sz val="10"/>
        <rFont val="Arial"/>
        <family val="2"/>
        <charset val="186"/>
      </rPr>
      <t>8</t>
    </r>
    <r>
      <rPr>
        <sz val="10"/>
        <rFont val="Arial"/>
        <family val="2"/>
        <charset val="186"/>
      </rPr>
      <t>)/2
10</t>
    </r>
    <r>
      <rPr>
        <vertAlign val="superscript"/>
        <sz val="10"/>
        <rFont val="Arial"/>
        <family val="2"/>
        <charset val="186"/>
      </rPr>
      <t>-6</t>
    </r>
  </si>
  <si>
    <r>
      <t>ε</t>
    </r>
    <r>
      <rPr>
        <vertAlign val="subscript"/>
        <sz val="10"/>
        <rFont val="Arial"/>
        <family val="2"/>
        <charset val="186"/>
      </rPr>
      <t>1</t>
    </r>
    <r>
      <rPr>
        <sz val="10"/>
        <rFont val="Arial"/>
        <family val="2"/>
        <charset val="186"/>
      </rPr>
      <t xml:space="preserve">
10</t>
    </r>
    <r>
      <rPr>
        <vertAlign val="superscript"/>
        <sz val="10"/>
        <rFont val="Arial"/>
        <family val="2"/>
        <charset val="186"/>
      </rPr>
      <t>-6</t>
    </r>
  </si>
  <si>
    <r>
      <t>ε</t>
    </r>
    <r>
      <rPr>
        <vertAlign val="subscript"/>
        <sz val="10"/>
        <rFont val="Arial"/>
        <family val="2"/>
        <charset val="186"/>
      </rPr>
      <t>2</t>
    </r>
    <r>
      <rPr>
        <sz val="10"/>
        <rFont val="Arial"/>
        <family val="2"/>
        <charset val="186"/>
      </rPr>
      <t xml:space="preserve">
10</t>
    </r>
    <r>
      <rPr>
        <vertAlign val="superscript"/>
        <sz val="10"/>
        <rFont val="Arial"/>
        <family val="2"/>
        <charset val="186"/>
      </rPr>
      <t>-6</t>
    </r>
  </si>
  <si>
    <r>
      <t>ε</t>
    </r>
    <r>
      <rPr>
        <vertAlign val="subscript"/>
        <sz val="10"/>
        <rFont val="Arial"/>
        <family val="2"/>
        <charset val="186"/>
      </rPr>
      <t>3</t>
    </r>
    <r>
      <rPr>
        <sz val="10"/>
        <rFont val="Arial"/>
        <family val="2"/>
        <charset val="186"/>
      </rPr>
      <t xml:space="preserve">
10</t>
    </r>
    <r>
      <rPr>
        <vertAlign val="superscript"/>
        <sz val="10"/>
        <rFont val="Arial"/>
        <family val="2"/>
        <charset val="186"/>
      </rPr>
      <t>-6</t>
    </r>
  </si>
  <si>
    <r>
      <t>ε</t>
    </r>
    <r>
      <rPr>
        <vertAlign val="subscript"/>
        <sz val="10"/>
        <rFont val="Arial"/>
        <family val="2"/>
        <charset val="186"/>
      </rPr>
      <t>4</t>
    </r>
    <r>
      <rPr>
        <sz val="10"/>
        <rFont val="Arial"/>
        <family val="2"/>
        <charset val="186"/>
      </rPr>
      <t xml:space="preserve">
10</t>
    </r>
    <r>
      <rPr>
        <vertAlign val="superscript"/>
        <sz val="10"/>
        <rFont val="Arial"/>
        <family val="2"/>
        <charset val="186"/>
      </rPr>
      <t>-6</t>
    </r>
  </si>
  <si>
    <r>
      <t>ε</t>
    </r>
    <r>
      <rPr>
        <vertAlign val="subscript"/>
        <sz val="10"/>
        <rFont val="Arial"/>
        <family val="2"/>
        <charset val="186"/>
      </rPr>
      <t>5</t>
    </r>
    <r>
      <rPr>
        <sz val="10"/>
        <rFont val="Arial"/>
        <family val="2"/>
        <charset val="186"/>
      </rPr>
      <t xml:space="preserve">
10</t>
    </r>
    <r>
      <rPr>
        <vertAlign val="superscript"/>
        <sz val="10"/>
        <rFont val="Arial"/>
        <family val="2"/>
        <charset val="186"/>
      </rPr>
      <t>-6</t>
    </r>
  </si>
  <si>
    <r>
      <t>ε</t>
    </r>
    <r>
      <rPr>
        <vertAlign val="subscript"/>
        <sz val="10"/>
        <rFont val="Arial"/>
        <family val="2"/>
        <charset val="186"/>
      </rPr>
      <t>6</t>
    </r>
    <r>
      <rPr>
        <sz val="10"/>
        <rFont val="Arial"/>
        <family val="2"/>
        <charset val="186"/>
      </rPr>
      <t xml:space="preserve">
10</t>
    </r>
    <r>
      <rPr>
        <vertAlign val="superscript"/>
        <sz val="10"/>
        <rFont val="Arial"/>
        <family val="2"/>
        <charset val="186"/>
      </rPr>
      <t>-6</t>
    </r>
  </si>
  <si>
    <r>
      <t>ε</t>
    </r>
    <r>
      <rPr>
        <vertAlign val="subscript"/>
        <sz val="10"/>
        <rFont val="Arial"/>
        <family val="2"/>
        <charset val="186"/>
      </rPr>
      <t>7</t>
    </r>
    <r>
      <rPr>
        <sz val="10"/>
        <rFont val="Arial"/>
        <family val="2"/>
        <charset val="186"/>
      </rPr>
      <t xml:space="preserve">
10</t>
    </r>
    <r>
      <rPr>
        <vertAlign val="superscript"/>
        <sz val="10"/>
        <rFont val="Arial"/>
        <family val="2"/>
        <charset val="186"/>
      </rPr>
      <t>-6</t>
    </r>
  </si>
  <si>
    <r>
      <t>ε</t>
    </r>
    <r>
      <rPr>
        <vertAlign val="subscript"/>
        <sz val="10"/>
        <rFont val="Arial"/>
        <family val="2"/>
        <charset val="186"/>
      </rPr>
      <t>8</t>
    </r>
    <r>
      <rPr>
        <sz val="10"/>
        <rFont val="Arial"/>
        <family val="2"/>
        <charset val="186"/>
      </rPr>
      <t xml:space="preserve">
10</t>
    </r>
    <r>
      <rPr>
        <vertAlign val="superscript"/>
        <sz val="10"/>
        <rFont val="Arial"/>
        <family val="2"/>
        <charset val="186"/>
      </rPr>
      <t>-6</t>
    </r>
  </si>
  <si>
    <t>Purustav jõud</t>
  </si>
  <si>
    <t>Tabel 1. Katsetulemuste andmed</t>
  </si>
  <si>
    <t>T2</t>
  </si>
  <si>
    <t>T3</t>
  </si>
  <si>
    <t>T4</t>
  </si>
  <si>
    <t>T5</t>
  </si>
  <si>
    <t>T6</t>
  </si>
  <si>
    <t>T7</t>
  </si>
  <si>
    <t>T8</t>
  </si>
  <si>
    <r>
      <t>a</t>
    </r>
    <r>
      <rPr>
        <i/>
        <vertAlign val="subscript"/>
        <sz val="10"/>
        <rFont val="Arial"/>
        <family val="2"/>
        <charset val="186"/>
      </rPr>
      <t>1</t>
    </r>
  </si>
  <si>
    <r>
      <t>a</t>
    </r>
    <r>
      <rPr>
        <i/>
        <vertAlign val="subscript"/>
        <sz val="10"/>
        <rFont val="Arial"/>
        <family val="2"/>
        <charset val="186"/>
      </rPr>
      <t>2</t>
    </r>
  </si>
  <si>
    <r>
      <t>a</t>
    </r>
    <r>
      <rPr>
        <i/>
        <vertAlign val="subscript"/>
        <sz val="10"/>
        <rFont val="Arial"/>
        <family val="2"/>
        <charset val="186"/>
      </rPr>
      <t>3</t>
    </r>
  </si>
  <si>
    <r>
      <t>a</t>
    </r>
    <r>
      <rPr>
        <i/>
        <vertAlign val="subscript"/>
        <sz val="10"/>
        <rFont val="Arial"/>
        <family val="2"/>
        <charset val="186"/>
      </rPr>
      <t>4</t>
    </r>
  </si>
  <si>
    <r>
      <t>a</t>
    </r>
    <r>
      <rPr>
        <i/>
        <vertAlign val="subscript"/>
        <sz val="10"/>
        <rFont val="Arial"/>
        <family val="2"/>
        <charset val="186"/>
      </rPr>
      <t>5</t>
    </r>
  </si>
  <si>
    <r>
      <t>a</t>
    </r>
    <r>
      <rPr>
        <i/>
        <vertAlign val="subscript"/>
        <sz val="10"/>
        <rFont val="Arial"/>
        <family val="2"/>
        <charset val="186"/>
      </rPr>
      <t>6</t>
    </r>
  </si>
  <si>
    <r>
      <t>a</t>
    </r>
    <r>
      <rPr>
        <i/>
        <vertAlign val="subscript"/>
        <sz val="10"/>
        <rFont val="Arial"/>
        <family val="2"/>
        <charset val="186"/>
      </rPr>
      <t>7</t>
    </r>
  </si>
  <si>
    <r>
      <t>a</t>
    </r>
    <r>
      <rPr>
        <i/>
        <vertAlign val="subscript"/>
        <sz val="10"/>
        <rFont val="Arial"/>
        <family val="2"/>
        <charset val="186"/>
      </rPr>
      <t>8</t>
    </r>
  </si>
  <si>
    <t>T9</t>
  </si>
  <si>
    <t>K1</t>
  </si>
  <si>
    <t>f
[mm]</t>
  </si>
  <si>
    <r>
      <t>a</t>
    </r>
    <r>
      <rPr>
        <i/>
        <vertAlign val="subscript"/>
        <sz val="10"/>
        <rFont val="Arial"/>
        <family val="2"/>
        <charset val="186"/>
      </rPr>
      <t xml:space="preserve">K </t>
    </r>
    <r>
      <rPr>
        <i/>
        <sz val="10"/>
        <rFont val="Arial"/>
        <family val="2"/>
        <charset val="186"/>
      </rPr>
      <t>[mm]</t>
    </r>
  </si>
  <si>
    <r>
      <t>a</t>
    </r>
    <r>
      <rPr>
        <i/>
        <vertAlign val="subscript"/>
        <sz val="10"/>
        <rFont val="Arial"/>
        <family val="2"/>
        <charset val="186"/>
      </rPr>
      <t>9</t>
    </r>
  </si>
  <si>
    <r>
      <t>a</t>
    </r>
    <r>
      <rPr>
        <vertAlign val="subscript"/>
        <sz val="10"/>
        <rFont val="Arial"/>
        <family val="2"/>
        <charset val="186"/>
      </rPr>
      <t xml:space="preserve">cr </t>
    </r>
    <r>
      <rPr>
        <sz val="10"/>
        <rFont val="Arial"/>
        <family val="2"/>
        <charset val="186"/>
      </rPr>
      <t>[mm]</t>
    </r>
  </si>
  <si>
    <t>Ei võta enam koormust peale</t>
  </si>
  <si>
    <t>1.2.</t>
  </si>
  <si>
    <t>Andmed</t>
  </si>
  <si>
    <t>b =</t>
  </si>
  <si>
    <t>h =</t>
  </si>
  <si>
    <t>mm</t>
  </si>
  <si>
    <t>kN</t>
  </si>
  <si>
    <t>n =</t>
  </si>
  <si>
    <t>tk</t>
  </si>
  <si>
    <t>s =</t>
  </si>
  <si>
    <t>mõõtkella tensori paigutus tala keskmises ristlõikes</t>
  </si>
  <si>
    <t>mehaaniline tensomeeter</t>
  </si>
  <si>
    <r>
      <t>ε</t>
    </r>
    <r>
      <rPr>
        <vertAlign val="subscript"/>
        <sz val="10"/>
        <rFont val="Arial"/>
        <family val="2"/>
        <charset val="186"/>
      </rPr>
      <t>9</t>
    </r>
    <r>
      <rPr>
        <sz val="10"/>
        <rFont val="Arial"/>
        <family val="2"/>
        <charset val="186"/>
      </rPr>
      <t xml:space="preserve">
10</t>
    </r>
    <r>
      <rPr>
        <vertAlign val="superscript"/>
        <sz val="10"/>
        <rFont val="Arial"/>
        <family val="2"/>
        <charset val="186"/>
      </rPr>
      <t>-6</t>
    </r>
  </si>
  <si>
    <r>
      <t>l</t>
    </r>
    <r>
      <rPr>
        <vertAlign val="subscript"/>
        <sz val="12"/>
        <color theme="1"/>
        <rFont val="Times New Roman"/>
        <family val="2"/>
        <charset val="186"/>
      </rPr>
      <t>0</t>
    </r>
    <r>
      <rPr>
        <sz val="12"/>
        <color theme="1"/>
        <rFont val="Times New Roman"/>
        <family val="2"/>
        <charset val="186"/>
      </rPr>
      <t xml:space="preserve"> =</t>
    </r>
  </si>
  <si>
    <r>
      <t>d</t>
    </r>
    <r>
      <rPr>
        <vertAlign val="subscript"/>
        <sz val="12"/>
        <color theme="1"/>
        <rFont val="Times New Roman"/>
        <family val="2"/>
        <charset val="186"/>
      </rPr>
      <t>1</t>
    </r>
    <r>
      <rPr>
        <sz val="12"/>
        <color theme="1"/>
        <rFont val="Times New Roman"/>
        <family val="2"/>
        <charset val="186"/>
      </rPr>
      <t xml:space="preserve"> =</t>
    </r>
  </si>
  <si>
    <r>
      <t>f</t>
    </r>
    <r>
      <rPr>
        <vertAlign val="subscript"/>
        <sz val="12"/>
        <color theme="1"/>
        <rFont val="Times New Roman"/>
        <family val="2"/>
        <charset val="186"/>
      </rPr>
      <t>y</t>
    </r>
    <r>
      <rPr>
        <sz val="12"/>
        <color theme="1"/>
        <rFont val="Times New Roman"/>
        <family val="2"/>
        <charset val="186"/>
      </rPr>
      <t xml:space="preserve"> =</t>
    </r>
  </si>
  <si>
    <r>
      <t>f</t>
    </r>
    <r>
      <rPr>
        <vertAlign val="subscript"/>
        <sz val="12"/>
        <color theme="1"/>
        <rFont val="Times New Roman"/>
        <family val="2"/>
        <charset val="186"/>
      </rPr>
      <t>u</t>
    </r>
    <r>
      <rPr>
        <sz val="12"/>
        <color theme="1"/>
        <rFont val="Times New Roman"/>
        <family val="2"/>
        <charset val="186"/>
      </rPr>
      <t xml:space="preserve"> =</t>
    </r>
  </si>
  <si>
    <r>
      <t>Ø</t>
    </r>
    <r>
      <rPr>
        <sz val="12"/>
        <color theme="1"/>
        <rFont val="Times New Roman"/>
        <family val="2"/>
        <charset val="186"/>
      </rPr>
      <t xml:space="preserve"> =</t>
    </r>
  </si>
  <si>
    <t>Voolavuspiir:</t>
  </si>
  <si>
    <r>
      <t>A</t>
    </r>
    <r>
      <rPr>
        <vertAlign val="subscript"/>
        <sz val="12"/>
        <color theme="1"/>
        <rFont val="Times New Roman"/>
        <family val="2"/>
        <charset val="186"/>
      </rPr>
      <t>c</t>
    </r>
    <r>
      <rPr>
        <sz val="12"/>
        <color theme="1"/>
        <rFont val="Times New Roman"/>
        <family val="2"/>
        <charset val="186"/>
      </rPr>
      <t xml:space="preserve"> =</t>
    </r>
  </si>
  <si>
    <r>
      <t>A</t>
    </r>
    <r>
      <rPr>
        <vertAlign val="subscript"/>
        <sz val="12"/>
        <color theme="1"/>
        <rFont val="Times New Roman"/>
        <family val="1"/>
        <charset val="186"/>
      </rPr>
      <t>s</t>
    </r>
    <r>
      <rPr>
        <sz val="12"/>
        <color theme="1"/>
        <rFont val="Times New Roman"/>
        <family val="1"/>
        <charset val="186"/>
      </rPr>
      <t xml:space="preserve"> =</t>
    </r>
  </si>
  <si>
    <t>mm²</t>
  </si>
  <si>
    <t>N/mm²</t>
  </si>
  <si>
    <t>MPa</t>
  </si>
  <si>
    <t>GPa</t>
  </si>
  <si>
    <t>Pikiarmatuur:</t>
  </si>
  <si>
    <t>Rangid:</t>
  </si>
  <si>
    <t>Tala üldandmed</t>
  </si>
  <si>
    <t>alfa(cr), mis see on???</t>
  </si>
  <si>
    <t>Esimene pragu tekkis</t>
  </si>
  <si>
    <t>Armatuur hakkab voolama</t>
  </si>
  <si>
    <t>kus</t>
  </si>
  <si>
    <r>
      <t>N/mm</t>
    </r>
    <r>
      <rPr>
        <vertAlign val="superscript"/>
        <sz val="12"/>
        <color theme="1"/>
        <rFont val="Times New Roman"/>
        <family val="1"/>
        <charset val="186"/>
      </rPr>
      <t>2</t>
    </r>
  </si>
  <si>
    <t>Tõmbetugevus:</t>
  </si>
  <si>
    <t>Armatuurterasse elastsusmoodul:</t>
  </si>
  <si>
    <t>2.2.</t>
  </si>
  <si>
    <t>Betooni tugevusnäitajate määramine</t>
  </si>
  <si>
    <t>Betooni keskmine kuubikuline survetugevus määratakse seosest</t>
  </si>
  <si>
    <t>Ni -</t>
  </si>
  <si>
    <t>purustav jõud i-nda betoonkatsekuubiku survekatsel, N</t>
  </si>
  <si>
    <t>n -</t>
  </si>
  <si>
    <t>katsekehade arv, tk</t>
  </si>
  <si>
    <t>A -</t>
  </si>
  <si>
    <t>katsekeha ristlõikepindala, mm2</t>
  </si>
  <si>
    <t>Betooni keskmine tõmbetugevus arvutatakse empiirilise avaldisega</t>
  </si>
  <si>
    <t>fcm -</t>
  </si>
  <si>
    <t>betooni keskmine silindriline survetugevus MPa-tes.</t>
  </si>
  <si>
    <t>Betooni silindriline survetugevus, teades kuubikulist survetugevust, arvutatakse seosest</t>
  </si>
  <si>
    <t>Betooni survetugevus:</t>
  </si>
  <si>
    <t>a =</t>
  </si>
  <si>
    <t>Katses olid 3 kuupi küljepikkusega</t>
  </si>
  <si>
    <t>mm purustavad jõud igal katsel olid järgmised:</t>
  </si>
  <si>
    <t>Silindriline survetugevus:</t>
  </si>
  <si>
    <t>Betooni tõmbetugevus:</t>
  </si>
  <si>
    <t>N</t>
  </si>
  <si>
    <t>10ˇ6</t>
  </si>
  <si>
    <r>
      <t>ε</t>
    </r>
    <r>
      <rPr>
        <vertAlign val="subscript"/>
        <sz val="12"/>
        <color indexed="8"/>
        <rFont val="Times New Roman"/>
        <family val="1"/>
        <charset val="186"/>
      </rPr>
      <t>cm</t>
    </r>
  </si>
  <si>
    <r>
      <t>ε</t>
    </r>
    <r>
      <rPr>
        <vertAlign val="subscript"/>
        <sz val="12"/>
        <color indexed="8"/>
        <rFont val="Times New Roman"/>
        <family val="1"/>
        <charset val="186"/>
      </rPr>
      <t>c4</t>
    </r>
  </si>
  <si>
    <r>
      <t>a</t>
    </r>
    <r>
      <rPr>
        <vertAlign val="subscript"/>
        <sz val="12"/>
        <color indexed="8"/>
        <rFont val="Times New Roman"/>
        <family val="1"/>
        <charset val="186"/>
      </rPr>
      <t>4</t>
    </r>
  </si>
  <si>
    <r>
      <t>a</t>
    </r>
    <r>
      <rPr>
        <vertAlign val="subscript"/>
        <sz val="12"/>
        <color indexed="8"/>
        <rFont val="Times New Roman"/>
        <family val="1"/>
        <charset val="186"/>
      </rPr>
      <t>3</t>
    </r>
  </si>
  <si>
    <r>
      <t>ε</t>
    </r>
    <r>
      <rPr>
        <vertAlign val="subscript"/>
        <sz val="12"/>
        <color indexed="8"/>
        <rFont val="Times New Roman"/>
        <family val="1"/>
        <charset val="186"/>
      </rPr>
      <t>c3</t>
    </r>
  </si>
  <si>
    <r>
      <t>ε</t>
    </r>
    <r>
      <rPr>
        <vertAlign val="subscript"/>
        <sz val="12"/>
        <color indexed="8"/>
        <rFont val="Times New Roman"/>
        <family val="1"/>
        <charset val="186"/>
      </rPr>
      <t>c1</t>
    </r>
  </si>
  <si>
    <r>
      <t>ε</t>
    </r>
    <r>
      <rPr>
        <vertAlign val="subscript"/>
        <sz val="12"/>
        <color indexed="8"/>
        <rFont val="Times New Roman"/>
        <family val="1"/>
        <charset val="186"/>
      </rPr>
      <t>c2</t>
    </r>
  </si>
  <si>
    <r>
      <rPr>
        <sz val="12"/>
        <color indexed="8"/>
        <rFont val="Times New Roman"/>
        <family val="1"/>
        <charset val="186"/>
      </rPr>
      <t>σ</t>
    </r>
    <r>
      <rPr>
        <vertAlign val="subscript"/>
        <sz val="12"/>
        <color indexed="8"/>
        <rFont val="Times New Roman"/>
        <family val="1"/>
        <charset val="186"/>
      </rPr>
      <t>c</t>
    </r>
  </si>
  <si>
    <r>
      <t>a</t>
    </r>
    <r>
      <rPr>
        <vertAlign val="subscript"/>
        <sz val="12"/>
        <color indexed="8"/>
        <rFont val="Times New Roman"/>
        <family val="1"/>
        <charset val="186"/>
      </rPr>
      <t>1</t>
    </r>
  </si>
  <si>
    <r>
      <t>a</t>
    </r>
    <r>
      <rPr>
        <vertAlign val="subscript"/>
        <sz val="12"/>
        <color indexed="8"/>
        <rFont val="Times New Roman"/>
        <family val="1"/>
        <charset val="186"/>
      </rPr>
      <t>2</t>
    </r>
  </si>
  <si>
    <t>Tabel 1. Prisma katsetamine</t>
  </si>
  <si>
    <t>Maksimaalne purustav jõud</t>
  </si>
  <si>
    <t>MPa.</t>
  </si>
  <si>
    <t>.</t>
  </si>
  <si>
    <t>Gpa</t>
  </si>
  <si>
    <t>Tala üldandmed:</t>
  </si>
  <si>
    <r>
      <t>E</t>
    </r>
    <r>
      <rPr>
        <vertAlign val="subscript"/>
        <sz val="12"/>
        <color theme="1"/>
        <rFont val="Times New Roman"/>
        <family val="2"/>
        <charset val="186"/>
      </rPr>
      <t>s</t>
    </r>
    <r>
      <rPr>
        <sz val="12"/>
        <color theme="1"/>
        <rFont val="Times New Roman"/>
        <family val="2"/>
        <charset val="186"/>
      </rPr>
      <t xml:space="preserve"> =</t>
    </r>
  </si>
  <si>
    <r>
      <t>F</t>
    </r>
    <r>
      <rPr>
        <vertAlign val="subscript"/>
        <sz val="12"/>
        <color theme="1"/>
        <rFont val="Times New Roman"/>
        <family val="2"/>
        <charset val="186"/>
      </rPr>
      <t>pur,1</t>
    </r>
    <r>
      <rPr>
        <sz val="12"/>
        <color theme="1"/>
        <rFont val="Times New Roman"/>
        <family val="2"/>
        <charset val="186"/>
      </rPr>
      <t xml:space="preserve"> =</t>
    </r>
  </si>
  <si>
    <r>
      <t>F</t>
    </r>
    <r>
      <rPr>
        <vertAlign val="subscript"/>
        <sz val="12"/>
        <color theme="1"/>
        <rFont val="Times New Roman"/>
        <family val="2"/>
        <charset val="186"/>
      </rPr>
      <t>pur,2</t>
    </r>
    <r>
      <rPr>
        <sz val="12"/>
        <color theme="1"/>
        <rFont val="Times New Roman"/>
        <family val="2"/>
        <charset val="186"/>
      </rPr>
      <t xml:space="preserve"> =</t>
    </r>
  </si>
  <si>
    <r>
      <t>F</t>
    </r>
    <r>
      <rPr>
        <vertAlign val="subscript"/>
        <sz val="12"/>
        <color theme="1"/>
        <rFont val="Times New Roman"/>
        <family val="2"/>
        <charset val="186"/>
      </rPr>
      <t>pur,3</t>
    </r>
    <r>
      <rPr>
        <sz val="12"/>
        <color theme="1"/>
        <rFont val="Times New Roman"/>
        <family val="2"/>
        <charset val="186"/>
      </rPr>
      <t xml:space="preserve"> =</t>
    </r>
  </si>
  <si>
    <r>
      <t>f</t>
    </r>
    <r>
      <rPr>
        <vertAlign val="subscript"/>
        <sz val="12"/>
        <color theme="1"/>
        <rFont val="Times New Roman"/>
        <family val="2"/>
        <charset val="186"/>
      </rPr>
      <t>cm,cube</t>
    </r>
    <r>
      <rPr>
        <sz val="12"/>
        <color theme="1"/>
        <rFont val="Times New Roman"/>
        <family val="2"/>
        <charset val="186"/>
      </rPr>
      <t xml:space="preserve"> =</t>
    </r>
  </si>
  <si>
    <r>
      <t>f</t>
    </r>
    <r>
      <rPr>
        <vertAlign val="subscript"/>
        <sz val="12"/>
        <color theme="1"/>
        <rFont val="Times New Roman"/>
        <family val="2"/>
        <charset val="186"/>
      </rPr>
      <t>cm</t>
    </r>
    <r>
      <rPr>
        <sz val="12"/>
        <color theme="1"/>
        <rFont val="Times New Roman"/>
        <family val="2"/>
        <charset val="186"/>
      </rPr>
      <t xml:space="preserve"> =</t>
    </r>
  </si>
  <si>
    <r>
      <t>f</t>
    </r>
    <r>
      <rPr>
        <vertAlign val="subscript"/>
        <sz val="12"/>
        <color theme="1"/>
        <rFont val="Times New Roman"/>
        <family val="2"/>
        <charset val="186"/>
      </rPr>
      <t>ctm</t>
    </r>
    <r>
      <rPr>
        <sz val="12"/>
        <color theme="1"/>
        <rFont val="Times New Roman"/>
        <family val="2"/>
        <charset val="186"/>
      </rPr>
      <t xml:space="preserve"> =</t>
    </r>
  </si>
  <si>
    <r>
      <t>E</t>
    </r>
    <r>
      <rPr>
        <vertAlign val="subscript"/>
        <sz val="12"/>
        <color theme="1"/>
        <rFont val="Times New Roman"/>
        <family val="2"/>
        <charset val="186"/>
      </rPr>
      <t>cm</t>
    </r>
    <r>
      <rPr>
        <sz val="12"/>
        <color theme="1"/>
        <rFont val="Times New Roman"/>
        <family val="2"/>
        <charset val="186"/>
      </rPr>
      <t xml:space="preserve"> =</t>
    </r>
  </si>
  <si>
    <r>
      <t>= σ</t>
    </r>
    <r>
      <rPr>
        <vertAlign val="subscript"/>
        <sz val="12"/>
        <color theme="1"/>
        <rFont val="Times New Roman"/>
        <family val="2"/>
        <charset val="186"/>
      </rPr>
      <t>c</t>
    </r>
    <r>
      <rPr>
        <sz val="12"/>
        <color theme="1"/>
        <rFont val="Times New Roman"/>
        <family val="2"/>
        <charset val="186"/>
      </rPr>
      <t xml:space="preserve"> / (abs[ε</t>
    </r>
    <r>
      <rPr>
        <vertAlign val="subscript"/>
        <sz val="12"/>
        <color theme="1"/>
        <rFont val="Times New Roman"/>
        <family val="2"/>
        <charset val="186"/>
      </rPr>
      <t>cm</t>
    </r>
    <r>
      <rPr>
        <sz val="12"/>
        <color theme="1"/>
        <rFont val="Times New Roman"/>
        <family val="2"/>
        <charset val="186"/>
      </rPr>
      <t xml:space="preserve">]) </t>
    </r>
  </si>
  <si>
    <t>Avaldame x´i:</t>
  </si>
  <si>
    <t>x =</t>
  </si>
  <si>
    <t>Redutseeritud ristlõike inertsimoment esimesel pingestaadiumil:</t>
  </si>
  <si>
    <r>
      <t>I</t>
    </r>
    <r>
      <rPr>
        <vertAlign val="subscript"/>
        <sz val="12"/>
        <color theme="1"/>
        <rFont val="Times New Roman"/>
        <family val="2"/>
        <charset val="186"/>
      </rPr>
      <t>red,I</t>
    </r>
    <r>
      <rPr>
        <sz val="12"/>
        <color theme="1"/>
        <rFont val="Times New Roman"/>
        <family val="2"/>
        <charset val="186"/>
      </rPr>
      <t xml:space="preserve"> =</t>
    </r>
  </si>
  <si>
    <t>mm⁴</t>
  </si>
  <si>
    <r>
      <t>α</t>
    </r>
    <r>
      <rPr>
        <sz val="10.8"/>
        <color theme="1"/>
        <rFont val="Times New Roman"/>
        <family val="2"/>
        <charset val="186"/>
      </rPr>
      <t xml:space="preserve"> =</t>
    </r>
  </si>
  <si>
    <r>
      <t>= E</t>
    </r>
    <r>
      <rPr>
        <vertAlign val="subscript"/>
        <sz val="12"/>
        <color theme="1"/>
        <rFont val="Times New Roman"/>
        <family val="2"/>
        <charset val="186"/>
      </rPr>
      <t>s</t>
    </r>
    <r>
      <rPr>
        <sz val="12"/>
        <color theme="1"/>
        <rFont val="Times New Roman"/>
        <family val="2"/>
        <charset val="186"/>
      </rPr>
      <t xml:space="preserve"> / E</t>
    </r>
    <r>
      <rPr>
        <vertAlign val="subscript"/>
        <sz val="12"/>
        <color theme="1"/>
        <rFont val="Times New Roman"/>
        <family val="2"/>
        <charset val="186"/>
      </rPr>
      <t>cm</t>
    </r>
    <r>
      <rPr>
        <sz val="12"/>
        <color theme="1"/>
        <rFont val="Times New Roman"/>
        <family val="2"/>
        <charset val="186"/>
      </rPr>
      <t xml:space="preserve"> </t>
    </r>
  </si>
  <si>
    <t xml:space="preserve">= 200000 / 29753 </t>
  </si>
  <si>
    <r>
      <t>= 0.5(bh</t>
    </r>
    <r>
      <rPr>
        <vertAlign val="superscript"/>
        <sz val="12"/>
        <color theme="1"/>
        <rFont val="Times New Roman"/>
        <family val="2"/>
        <charset val="186"/>
      </rPr>
      <t>2</t>
    </r>
    <r>
      <rPr>
        <sz val="12"/>
        <color theme="1"/>
        <rFont val="Times New Roman"/>
        <family val="2"/>
        <charset val="186"/>
      </rPr>
      <t xml:space="preserve"> + 2αA</t>
    </r>
    <r>
      <rPr>
        <vertAlign val="subscript"/>
        <sz val="12"/>
        <color theme="1"/>
        <rFont val="Times New Roman"/>
        <family val="2"/>
        <charset val="186"/>
      </rPr>
      <t>s</t>
    </r>
    <r>
      <rPr>
        <sz val="12"/>
        <color theme="1"/>
        <rFont val="Times New Roman"/>
        <family val="2"/>
        <charset val="186"/>
      </rPr>
      <t>d</t>
    </r>
    <r>
      <rPr>
        <vertAlign val="subscript"/>
        <sz val="12"/>
        <color theme="1"/>
        <rFont val="Times New Roman"/>
        <family val="2"/>
        <charset val="186"/>
      </rPr>
      <t>1</t>
    </r>
    <r>
      <rPr>
        <sz val="12"/>
        <color theme="1"/>
        <rFont val="Times New Roman"/>
        <family val="2"/>
        <charset val="186"/>
      </rPr>
      <t>) / (bh + αA</t>
    </r>
    <r>
      <rPr>
        <vertAlign val="subscript"/>
        <sz val="12"/>
        <color theme="1"/>
        <rFont val="Times New Roman"/>
        <family val="2"/>
        <charset val="186"/>
      </rPr>
      <t>s</t>
    </r>
    <r>
      <rPr>
        <sz val="12"/>
        <color theme="1"/>
        <rFont val="Times New Roman"/>
        <family val="2"/>
        <charset val="186"/>
      </rPr>
      <t xml:space="preserve">) </t>
    </r>
  </si>
  <si>
    <r>
      <t>= bh</t>
    </r>
    <r>
      <rPr>
        <vertAlign val="superscript"/>
        <sz val="12"/>
        <color theme="1"/>
        <rFont val="Times New Roman"/>
        <family val="2"/>
        <charset val="186"/>
      </rPr>
      <t>3</t>
    </r>
    <r>
      <rPr>
        <sz val="12"/>
        <color theme="1"/>
        <rFont val="Times New Roman"/>
        <family val="2"/>
        <charset val="186"/>
      </rPr>
      <t xml:space="preserve"> / 12 + bh(x - h / 2)</t>
    </r>
    <r>
      <rPr>
        <vertAlign val="superscript"/>
        <sz val="12"/>
        <color theme="1"/>
        <rFont val="Times New Roman"/>
        <family val="2"/>
        <charset val="186"/>
      </rPr>
      <t>2</t>
    </r>
    <r>
      <rPr>
        <sz val="12"/>
        <color theme="1"/>
        <rFont val="Times New Roman"/>
        <family val="2"/>
        <charset val="186"/>
      </rPr>
      <t xml:space="preserve"> + αA</t>
    </r>
    <r>
      <rPr>
        <vertAlign val="subscript"/>
        <sz val="12"/>
        <color theme="1"/>
        <rFont val="Times New Roman"/>
        <family val="2"/>
        <charset val="186"/>
      </rPr>
      <t>s</t>
    </r>
    <r>
      <rPr>
        <sz val="12"/>
        <color theme="1"/>
        <rFont val="Times New Roman"/>
        <family val="2"/>
        <charset val="186"/>
      </rPr>
      <t>(d</t>
    </r>
    <r>
      <rPr>
        <vertAlign val="subscript"/>
        <sz val="12"/>
        <color theme="1"/>
        <rFont val="Times New Roman"/>
        <family val="2"/>
        <charset val="186"/>
      </rPr>
      <t>1</t>
    </r>
    <r>
      <rPr>
        <sz val="12"/>
        <color theme="1"/>
        <rFont val="Times New Roman"/>
        <family val="2"/>
        <charset val="186"/>
      </rPr>
      <t xml:space="preserve"> - x)</t>
    </r>
    <r>
      <rPr>
        <vertAlign val="superscript"/>
        <sz val="12"/>
        <color theme="1"/>
        <rFont val="Times New Roman"/>
        <family val="2"/>
        <charset val="186"/>
      </rPr>
      <t>2</t>
    </r>
    <r>
      <rPr>
        <sz val="12"/>
        <color theme="1"/>
        <rFont val="Times New Roman"/>
        <family val="2"/>
        <charset val="186"/>
      </rPr>
      <t xml:space="preserve"> </t>
    </r>
  </si>
  <si>
    <r>
      <t>F</t>
    </r>
    <r>
      <rPr>
        <vertAlign val="subscript"/>
        <sz val="12"/>
        <color theme="1"/>
        <rFont val="Times New Roman"/>
        <family val="2"/>
        <charset val="186"/>
      </rPr>
      <t>cr</t>
    </r>
    <r>
      <rPr>
        <sz val="12"/>
        <color theme="1"/>
        <rFont val="Times New Roman"/>
        <family val="2"/>
        <charset val="186"/>
      </rPr>
      <t xml:space="preserve"> =</t>
    </r>
  </si>
  <si>
    <r>
      <t>F</t>
    </r>
    <r>
      <rPr>
        <vertAlign val="subscript"/>
        <sz val="12"/>
        <color theme="1"/>
        <rFont val="Times New Roman"/>
        <family val="2"/>
        <charset val="186"/>
      </rPr>
      <t>I</t>
    </r>
    <r>
      <rPr>
        <sz val="12"/>
        <color theme="1"/>
        <rFont val="Times New Roman"/>
        <family val="2"/>
        <charset val="186"/>
      </rPr>
      <t xml:space="preserve"> =</t>
    </r>
  </si>
  <si>
    <t xml:space="preserve">mis on väiksem kui </t>
  </si>
  <si>
    <t>Paindemoment ava keskel:</t>
  </si>
  <si>
    <t>Nmm</t>
  </si>
  <si>
    <t>Betooni suurim survepinge:</t>
  </si>
  <si>
    <r>
      <t>M</t>
    </r>
    <r>
      <rPr>
        <vertAlign val="subscript"/>
        <sz val="12"/>
        <color theme="1"/>
        <rFont val="Times New Roman"/>
        <family val="2"/>
        <charset val="186"/>
      </rPr>
      <t>I</t>
    </r>
    <r>
      <rPr>
        <sz val="12"/>
        <color theme="1"/>
        <rFont val="Times New Roman"/>
        <family val="2"/>
        <charset val="186"/>
      </rPr>
      <t xml:space="preserve"> =</t>
    </r>
  </si>
  <si>
    <r>
      <t>= F</t>
    </r>
    <r>
      <rPr>
        <vertAlign val="subscript"/>
        <sz val="12"/>
        <color theme="1"/>
        <rFont val="Times New Roman"/>
        <family val="2"/>
        <charset val="186"/>
      </rPr>
      <t>I</t>
    </r>
    <r>
      <rPr>
        <sz val="12"/>
        <color theme="1"/>
        <rFont val="Times New Roman"/>
        <family val="2"/>
        <charset val="186"/>
      </rPr>
      <t xml:space="preserve"> · 10</t>
    </r>
    <r>
      <rPr>
        <vertAlign val="superscript"/>
        <sz val="12"/>
        <color theme="1"/>
        <rFont val="Times New Roman"/>
        <family val="2"/>
        <charset val="186"/>
      </rPr>
      <t>3</t>
    </r>
    <r>
      <rPr>
        <sz val="12"/>
        <color theme="1"/>
        <rFont val="Times New Roman"/>
        <family val="2"/>
        <charset val="186"/>
      </rPr>
      <t>l</t>
    </r>
    <r>
      <rPr>
        <vertAlign val="subscript"/>
        <sz val="12"/>
        <color theme="1"/>
        <rFont val="Times New Roman"/>
        <family val="2"/>
        <charset val="186"/>
      </rPr>
      <t>0</t>
    </r>
    <r>
      <rPr>
        <sz val="12"/>
        <color theme="1"/>
        <rFont val="Times New Roman"/>
        <family val="2"/>
        <charset val="186"/>
      </rPr>
      <t xml:space="preserve"> / 4 </t>
    </r>
  </si>
  <si>
    <r>
      <t>= M</t>
    </r>
    <r>
      <rPr>
        <vertAlign val="subscript"/>
        <sz val="12"/>
        <color theme="1"/>
        <rFont val="Times New Roman"/>
        <family val="2"/>
        <charset val="186"/>
      </rPr>
      <t>I</t>
    </r>
    <r>
      <rPr>
        <sz val="12"/>
        <color theme="1"/>
        <rFont val="Times New Roman"/>
        <family val="2"/>
        <charset val="186"/>
      </rPr>
      <t>x / I</t>
    </r>
    <r>
      <rPr>
        <vertAlign val="subscript"/>
        <sz val="12"/>
        <color theme="1"/>
        <rFont val="Times New Roman"/>
        <family val="2"/>
        <charset val="186"/>
      </rPr>
      <t>red,I</t>
    </r>
    <r>
      <rPr>
        <sz val="12"/>
        <color theme="1"/>
        <rFont val="Times New Roman"/>
        <family val="2"/>
        <charset val="186"/>
      </rPr>
      <t xml:space="preserve"> </t>
    </r>
  </si>
  <si>
    <t>Betooni suurim tõmbepinge:</t>
  </si>
  <si>
    <r>
      <t>σ</t>
    </r>
    <r>
      <rPr>
        <vertAlign val="subscript"/>
        <sz val="12"/>
        <color theme="1"/>
        <rFont val="Times New Roman"/>
        <family val="1"/>
        <charset val="186"/>
      </rPr>
      <t>ct</t>
    </r>
    <r>
      <rPr>
        <sz val="12"/>
        <color theme="1"/>
        <rFont val="Times New Roman"/>
        <family val="1"/>
        <charset val="186"/>
      </rPr>
      <t xml:space="preserve"> =</t>
    </r>
  </si>
  <si>
    <r>
      <t>σ</t>
    </r>
    <r>
      <rPr>
        <vertAlign val="subscript"/>
        <sz val="12"/>
        <color theme="1"/>
        <rFont val="Times New Roman"/>
        <family val="1"/>
        <charset val="186"/>
      </rPr>
      <t>c</t>
    </r>
    <r>
      <rPr>
        <sz val="12"/>
        <color theme="1"/>
        <rFont val="Times New Roman"/>
        <family val="1"/>
        <charset val="186"/>
      </rPr>
      <t xml:space="preserve"> =</t>
    </r>
  </si>
  <si>
    <t>Pikiarmatuuri tõmbepinge:</t>
  </si>
  <si>
    <r>
      <t>σ</t>
    </r>
    <r>
      <rPr>
        <vertAlign val="subscript"/>
        <sz val="12"/>
        <color theme="1"/>
        <rFont val="Times New Roman"/>
        <family val="1"/>
        <charset val="186"/>
      </rPr>
      <t>s</t>
    </r>
    <r>
      <rPr>
        <sz val="12"/>
        <color theme="1"/>
        <rFont val="Times New Roman"/>
        <family val="1"/>
        <charset val="186"/>
      </rPr>
      <t xml:space="preserve"> =</t>
    </r>
  </si>
  <si>
    <r>
      <t>= M</t>
    </r>
    <r>
      <rPr>
        <vertAlign val="subscript"/>
        <sz val="12"/>
        <color theme="1"/>
        <rFont val="Times New Roman"/>
        <family val="2"/>
        <charset val="186"/>
      </rPr>
      <t>I</t>
    </r>
    <r>
      <rPr>
        <sz val="12"/>
        <color theme="1"/>
        <rFont val="Times New Roman"/>
        <family val="2"/>
        <charset val="186"/>
      </rPr>
      <t>(h - x) / I</t>
    </r>
    <r>
      <rPr>
        <vertAlign val="subscript"/>
        <sz val="12"/>
        <color theme="1"/>
        <rFont val="Times New Roman"/>
        <family val="2"/>
        <charset val="186"/>
      </rPr>
      <t>red,I</t>
    </r>
    <r>
      <rPr>
        <sz val="12"/>
        <color theme="1"/>
        <rFont val="Times New Roman"/>
        <family val="2"/>
        <charset val="186"/>
      </rPr>
      <t xml:space="preserve"> </t>
    </r>
  </si>
  <si>
    <r>
      <t>= M</t>
    </r>
    <r>
      <rPr>
        <vertAlign val="subscript"/>
        <sz val="12"/>
        <color theme="1"/>
        <rFont val="Times New Roman"/>
        <family val="2"/>
        <charset val="186"/>
      </rPr>
      <t>I</t>
    </r>
    <r>
      <rPr>
        <sz val="12"/>
        <color theme="1"/>
        <rFont val="Times New Roman"/>
        <family val="2"/>
        <charset val="186"/>
      </rPr>
      <t>(d</t>
    </r>
    <r>
      <rPr>
        <vertAlign val="subscript"/>
        <sz val="12"/>
        <color theme="1"/>
        <rFont val="Times New Roman"/>
        <family val="2"/>
        <charset val="186"/>
      </rPr>
      <t>1</t>
    </r>
    <r>
      <rPr>
        <sz val="12"/>
        <color theme="1"/>
        <rFont val="Times New Roman"/>
        <family val="2"/>
        <charset val="186"/>
      </rPr>
      <t xml:space="preserve"> - x)α / I</t>
    </r>
    <r>
      <rPr>
        <vertAlign val="subscript"/>
        <sz val="12"/>
        <color theme="1"/>
        <rFont val="Times New Roman"/>
        <family val="2"/>
        <charset val="186"/>
      </rPr>
      <t>red,I</t>
    </r>
    <r>
      <rPr>
        <sz val="12"/>
        <color theme="1"/>
        <rFont val="Times New Roman"/>
        <family val="2"/>
        <charset val="186"/>
      </rPr>
      <t xml:space="preserve"> </t>
    </r>
  </si>
  <si>
    <r>
      <t>ε</t>
    </r>
    <r>
      <rPr>
        <vertAlign val="subscript"/>
        <sz val="12"/>
        <color theme="1"/>
        <rFont val="Times New Roman"/>
        <family val="1"/>
        <charset val="186"/>
      </rPr>
      <t>cm</t>
    </r>
    <r>
      <rPr>
        <sz val="12"/>
        <color theme="1"/>
        <rFont val="Times New Roman"/>
        <family val="1"/>
        <charset val="186"/>
      </rPr>
      <t xml:space="preserve"> =</t>
    </r>
  </si>
  <si>
    <r>
      <t>= 2 · 10</t>
    </r>
    <r>
      <rPr>
        <vertAlign val="superscript"/>
        <sz val="12"/>
        <color theme="1"/>
        <rFont val="Times New Roman"/>
        <family val="2"/>
        <charset val="186"/>
      </rPr>
      <t>3</t>
    </r>
    <r>
      <rPr>
        <sz val="12"/>
        <color theme="1"/>
        <rFont val="Times New Roman"/>
        <family val="2"/>
        <charset val="186"/>
      </rPr>
      <t xml:space="preserve"> · 1000 / 4 </t>
    </r>
  </si>
  <si>
    <r>
      <t>Jõu F</t>
    </r>
    <r>
      <rPr>
        <vertAlign val="subscript"/>
        <sz val="12"/>
        <color theme="1"/>
        <rFont val="Times New Roman"/>
        <family val="1"/>
        <charset val="186"/>
      </rPr>
      <t>I</t>
    </r>
    <r>
      <rPr>
        <sz val="12"/>
        <color theme="1"/>
        <rFont val="Times New Roman"/>
        <family val="2"/>
        <charset val="186"/>
      </rPr>
      <t xml:space="preserve"> väärtuseks võtame </t>
    </r>
  </si>
  <si>
    <t>Pikipingete epüüri koostamiseks vajalikud pinged:</t>
  </si>
  <si>
    <r>
      <t>σ</t>
    </r>
    <r>
      <rPr>
        <vertAlign val="subscript"/>
        <sz val="10.8"/>
        <color theme="1"/>
        <rFont val="Times New Roman"/>
        <family val="1"/>
        <charset val="186"/>
      </rPr>
      <t>12</t>
    </r>
    <r>
      <rPr>
        <sz val="10.8"/>
        <color theme="1"/>
        <rFont val="Times New Roman"/>
        <family val="2"/>
        <charset val="186"/>
      </rPr>
      <t xml:space="preserve"> =_x0001_%_x0003__x001F_t_x0000__x0001__x0000_Ś_x0000__x0005__x0003__x0005_ε12 =_x0001_%_x0003__x001F_t_x0000__x0000__x0000__x0000__x0000__x000E__x0000__x000E_= sε12 / 1000 _x0000__x0000__x0000__x0000__x000E__x0002__x000E_= sε12 / 1000 _x0004__x000E__x0005__x0000__x0000__x0000__x0000__x0000__x000E__x0002__x000E_= sε12 / 1000 _x0004__x000E__x0006__x0000__x0000__x0000__x0000__x0000__x0013__x0000__x0013_= -54 · -</t>
    </r>
    <r>
      <rPr>
        <sz val="12"/>
        <color theme="1"/>
        <rFont val="Times New Roman"/>
        <family val="2"/>
        <charset val="186"/>
      </rPr>
      <t/>
    </r>
  </si>
  <si>
    <r>
      <t>ε</t>
    </r>
    <r>
      <rPr>
        <vertAlign val="subscript"/>
        <sz val="10.8"/>
        <color theme="1"/>
        <rFont val="Times New Roman"/>
        <family val="1"/>
        <charset val="186"/>
      </rPr>
      <t>12</t>
    </r>
    <r>
      <rPr>
        <sz val="10.8"/>
        <color theme="1"/>
        <rFont val="Times New Roman"/>
        <family val="2"/>
        <charset val="186"/>
      </rPr>
      <t xml:space="preserve"> =_x0001_%_x0003__x001F_t_x0000__x0000__x0000__x0000__x0000__x000E__x0000__x000E_= sε12 / 1000 _x0000__x0000__x0000__x0000__x000E__x0002__x000E_= sε12 / 1000 _x0004__x000E__x0005__x0000__x0000__x0000__x0000__x0000__x000E__x0002__x000E_= sε12 / 1000 _x0004__x000E__x0006__x0000__x0000__x0000__x0000__x0000__x0013__x0000__x0013_= -54 · -54 / 1000 _x0000__x0000__x0000__x0000_!_x0000_!=</t>
    </r>
    <r>
      <rPr>
        <sz val="12"/>
        <color theme="1"/>
        <rFont val="Times New Roman"/>
        <family val="2"/>
        <charset val="186"/>
      </rPr>
      <t/>
    </r>
  </si>
  <si>
    <t xml:space="preserve">= -54 · 29,8 / 1000 </t>
  </si>
  <si>
    <r>
      <t>ε</t>
    </r>
    <r>
      <rPr>
        <vertAlign val="subscript"/>
        <sz val="10.8"/>
        <color theme="1"/>
        <rFont val="Times New Roman"/>
        <family val="1"/>
        <charset val="186"/>
      </rPr>
      <t>34</t>
    </r>
    <r>
      <rPr>
        <sz val="10.8"/>
        <color theme="1"/>
        <rFont val="Times New Roman"/>
        <family val="2"/>
        <charset val="186"/>
      </rPr>
      <t xml:space="preserve"> =_x0001_%_x0003__x001F_t_x0000__x0001__x0000_Ş_x0000__x0005__x0003__x0005_ε56 =_x0001_%_x0003__x001F_t_x0000__x0001__x0000_ş_x0000__x0005__x0003__x0005_ε78 =_x0001_%_x0003__x001F_t_x0000__x0001__x0000_Š_x0000__x0004__x0003__x0004_ε9 =_x0001_%_x0002__x001F_s_x0000__x0001__x0000_š_x0000__x0005__x0003__x0005_σ34 =_x0001_%_x0003__x001F_t_x0000__x0001__x0000_Ţ_x0000__x0005__x0003__x0005_σ56 =_x0001_%_x0003__x001F_t_x0000__x0001__x0000_ţ_x0000__x0005__x0003__x0005_σ78 =_x0001_%_x0003__x001F_</t>
    </r>
    <r>
      <rPr>
        <sz val="12"/>
        <color theme="1"/>
        <rFont val="Times New Roman"/>
        <family val="2"/>
        <charset val="186"/>
      </rPr>
      <t/>
    </r>
  </si>
  <si>
    <r>
      <t>ε</t>
    </r>
    <r>
      <rPr>
        <vertAlign val="subscript"/>
        <sz val="10.8"/>
        <color theme="1"/>
        <rFont val="Times New Roman"/>
        <family val="1"/>
        <charset val="186"/>
      </rPr>
      <t>56</t>
    </r>
    <r>
      <rPr>
        <sz val="10.8"/>
        <color theme="1"/>
        <rFont val="Times New Roman"/>
        <family val="2"/>
        <charset val="186"/>
      </rPr>
      <t xml:space="preserve"> =_x0001_%_x0003__x001F_t_x0000__x0001__x0000_ş_x0000__x0005__x0003__x0005_ε78 =_x0001_%_x0003__x001F_t_x0000__x0001__x0000_Š_x0000__x0004__x0003__x0004_ε9 =_x0001_%_x0002__x001F_s_x0000__x0001__x0000_š_x0000__x0005__x0003__x0005_σ34 =_x0001_%_x0003__x001F_t_x0000__x0001__x0000_Ţ_x0000__x0005__x0003__x0005_σ56 =_x0001_%_x0003__x001F_t_x0000__x0001__x0000_ţ_x0000__x0005__x0003__x0005_σ78 =_x0001_%_x0003__x001F_t_x0000__x0001__x0000_Ť_x0000__x0004__x0003__x0004_σ9 =_x0001_%_x0002__x001F_s</t>
    </r>
    <r>
      <rPr>
        <sz val="12"/>
        <color theme="1"/>
        <rFont val="Times New Roman"/>
        <family val="2"/>
        <charset val="186"/>
      </rPr>
      <t/>
    </r>
  </si>
  <si>
    <r>
      <t>ε</t>
    </r>
    <r>
      <rPr>
        <vertAlign val="subscript"/>
        <sz val="10.8"/>
        <color theme="1"/>
        <rFont val="Times New Roman"/>
        <family val="1"/>
        <charset val="186"/>
      </rPr>
      <t>78</t>
    </r>
    <r>
      <rPr>
        <sz val="10.8"/>
        <color theme="1"/>
        <rFont val="Times New Roman"/>
        <family val="2"/>
        <charset val="186"/>
      </rPr>
      <t xml:space="preserve"> =_x0001_%_x0003__x001F_t_x0000__x0001__x0000_Š_x0000__x0004__x0003__x0004_ε9 =_x0001_%_x0002__x001F_s_x0000__x0001__x0000_š_x0000__x0005__x0003__x0005_σ34 =_x0001_%_x0003__x001F_t_x0000__x0001__x0000_Ţ_x0000__x0005__x0003__x0005_σ56 =_x0001_%_x0003__x001F_t_x0000__x0001__x0000_ţ_x0000__x0005__x0003__x0005_σ78 =_x0001_%_x0003__x001F_t_x0000__x0001__x0000_Ť_x0000__x0004__x0003__x0004_σ9 =_x0001_%_x0002__x001F_s_x0000__x0000__x0000__x0000__x0000__x0010__x0000__x0010_= ε34Ecm /</t>
    </r>
    <r>
      <rPr>
        <sz val="12"/>
        <color theme="1"/>
        <rFont val="Times New Roman"/>
        <family val="2"/>
        <charset val="186"/>
      </rPr>
      <t/>
    </r>
  </si>
  <si>
    <r>
      <t>ε</t>
    </r>
    <r>
      <rPr>
        <vertAlign val="subscript"/>
        <sz val="10.8"/>
        <color theme="1"/>
        <rFont val="Times New Roman"/>
        <family val="1"/>
        <charset val="186"/>
      </rPr>
      <t>9</t>
    </r>
    <r>
      <rPr>
        <sz val="10.8"/>
        <color theme="1"/>
        <rFont val="Times New Roman"/>
        <family val="2"/>
        <charset val="186"/>
      </rPr>
      <t xml:space="preserve"> =_x0001_%_x0002__x001F_s_x0000__x0001__x0000_š_x0000__x0005__x0003__x0005_σ34 =_x0001_%_x0003__x001F_t_x0000__x0001__x0000_Ţ_x0000__x0005__x0003__x0005_σ56 =_x0001_%_x0003__x001F_t_x0000__x0001__x0000_ţ_x0000__x0005__x0003__x0005_σ78 =_x0001_%_x0003__x001F_t_x0000__x0001__x0000_Ť_x0000__x0004__x0003__x0004_σ9 =_x0001_%_x0002__x001F_s_x0000__x0000__x0000__x0000__x0000__x0010__x0000__x0010_= ε34Ecm / 1000 _x0000__x0000__x0000__x0000__x0010__x0002__x0010_= ε3</t>
    </r>
    <r>
      <rPr>
        <sz val="12"/>
        <color theme="1"/>
        <rFont val="Times New Roman"/>
        <family val="2"/>
        <charset val="186"/>
      </rPr>
      <t/>
    </r>
  </si>
  <si>
    <r>
      <t>σ</t>
    </r>
    <r>
      <rPr>
        <vertAlign val="subscript"/>
        <sz val="10.8"/>
        <color theme="1"/>
        <rFont val="Times New Roman"/>
        <family val="1"/>
        <charset val="186"/>
      </rPr>
      <t>34</t>
    </r>
    <r>
      <rPr>
        <sz val="10.8"/>
        <color theme="1"/>
        <rFont val="Times New Roman"/>
        <family val="2"/>
        <charset val="186"/>
      </rPr>
      <t xml:space="preserve"> =_x0001_%_x0003__x001F_t_x0000__x0001__x0000_Ţ_x0000__x0005__x0003__x0005_σ56 =_x0001_%_x0003__x001F_t_x0000__x0001__x0000_ţ_x0000__x0005__x0003__x0005_σ78 =_x0001_%_x0003__x001F_t_x0000__x0001__x0000_Ť_x0000__x0004__x0003__x0004_σ9 =_x0001_%_x0002__x001F_s_x0000__x0000__x0000__x0000__x0000__x0010__x0000__x0010_= ε34Ecm / 1000 _x0000__x0000__x0000__x0000__x0010__x0002__x0010_= ε34Ecm / 1000 _x0003__x000E__x0004__x0000__x0000__x0000_</t>
    </r>
    <r>
      <rPr>
        <sz val="12"/>
        <color theme="1"/>
        <rFont val="Times New Roman"/>
        <family val="2"/>
        <charset val="186"/>
      </rPr>
      <t/>
    </r>
  </si>
  <si>
    <r>
      <t>σ</t>
    </r>
    <r>
      <rPr>
        <vertAlign val="subscript"/>
        <sz val="10.8"/>
        <color theme="1"/>
        <rFont val="Times New Roman"/>
        <family val="1"/>
        <charset val="186"/>
      </rPr>
      <t>56</t>
    </r>
    <r>
      <rPr>
        <sz val="10.8"/>
        <color theme="1"/>
        <rFont val="Times New Roman"/>
        <family val="2"/>
        <charset val="186"/>
      </rPr>
      <t xml:space="preserve"> =_x0001_%_x0003__x001F_t_x0000__x0001__x0000_ţ_x0000__x0005__x0003__x0005_σ78 =_x0001_%_x0003__x001F_t_x0000__x0001__x0000_Ť_x0000__x0004__x0003__x0004_σ9 =_x0001_%_x0002__x001F_s_x0000__x0000__x0000__x0000__x0000__x0010__x0000__x0010_= ε34Ecm / 1000 _x0000__x0000__x0000__x0000__x0010__x0002__x0010_= ε34Ecm / 1000 _x0003__x000E__x0004__x0000__x0000__x0000__x0000__x0000__x0010__x0002__x0010_= ε34Ecm / 10</t>
    </r>
    <r>
      <rPr>
        <sz val="12"/>
        <color theme="1"/>
        <rFont val="Times New Roman"/>
        <family val="2"/>
        <charset val="186"/>
      </rPr>
      <t/>
    </r>
  </si>
  <si>
    <r>
      <t>σ</t>
    </r>
    <r>
      <rPr>
        <vertAlign val="subscript"/>
        <sz val="10.8"/>
        <color theme="1"/>
        <rFont val="Times New Roman"/>
        <family val="1"/>
        <charset val="186"/>
      </rPr>
      <t>78</t>
    </r>
    <r>
      <rPr>
        <sz val="10.8"/>
        <color theme="1"/>
        <rFont val="Times New Roman"/>
        <family val="2"/>
        <charset val="186"/>
      </rPr>
      <t xml:space="preserve"> =_x0001_%_x0003__x001F_t_x0000__x0001__x0000_Ť_x0000__x0004__x0003__x0004_σ9 =_x0001_%_x0002__x001F_s_x0000__x0000__x0000__x0000__x0000__x0010__x0000__x0010_= ε34Ecm / 1000 _x0000__x0000__x0000__x0000__x0010__x0002__x0010_= ε34Ecm / 1000 _x0003__x000E__x0004__x0000__x0000__x0000__x0000__x0000__x0010__x0002__x0010_= ε34Ecm / 1000 _x0003__x000E__x0005__x0000__x0000__x0000__x0000__x0000__x0010__x0004__x0010_= ε3</t>
    </r>
    <r>
      <rPr>
        <sz val="12"/>
        <color theme="1"/>
        <rFont val="Times New Roman"/>
        <family val="2"/>
        <charset val="186"/>
      </rPr>
      <t/>
    </r>
  </si>
  <si>
    <r>
      <t>σ</t>
    </r>
    <r>
      <rPr>
        <vertAlign val="subscript"/>
        <sz val="10.8"/>
        <color theme="1"/>
        <rFont val="Times New Roman"/>
        <family val="1"/>
        <charset val="186"/>
      </rPr>
      <t>9</t>
    </r>
    <r>
      <rPr>
        <sz val="10.8"/>
        <color theme="1"/>
        <rFont val="Times New Roman"/>
        <family val="2"/>
        <charset val="186"/>
      </rPr>
      <t xml:space="preserve"> =_x0001_%_x0002__x001F_s_x0000__x0000__x0000__x0000__x0000__x0010__x0000__x0010_= ε34Ecm / 1000 _x0000__x0000__x0000__x0000__x0010__x0002__x0010_= ε34Ecm / 1000 _x0003__x000E__x0004__x0000__x0000__x0000__x0000__x0000__x0010__x0002__x0010_= ε34Ecm / 1000 _x0003__x000E__x0005__x0000__x0000__x0000__x0000__x0000__x0010__x0004__x0010_= ε34Ecm / 1000 _x0003__x000E__x0005__x0000__x0006_</t>
    </r>
    <r>
      <rPr>
        <sz val="12"/>
        <color theme="1"/>
        <rFont val="Times New Roman"/>
        <family val="2"/>
        <charset val="186"/>
      </rPr>
      <t/>
    </r>
  </si>
  <si>
    <t xml:space="preserve">= -47 · 29,8 / 1000 </t>
  </si>
  <si>
    <t xml:space="preserve">= -26 · 29,8 / 1000 </t>
  </si>
  <si>
    <t xml:space="preserve">= -2 · 29,8 / 1000 </t>
  </si>
  <si>
    <t xml:space="preserve">= 100 · 29,8 / 1000 </t>
  </si>
  <si>
    <r>
      <t>= 0.5(70 · 140</t>
    </r>
    <r>
      <rPr>
        <vertAlign val="superscript"/>
        <sz val="12"/>
        <color theme="1"/>
        <rFont val="Times New Roman"/>
        <family val="2"/>
        <charset val="186"/>
      </rPr>
      <t>2</t>
    </r>
    <r>
      <rPr>
        <sz val="12"/>
        <color theme="1"/>
        <rFont val="Times New Roman"/>
        <family val="2"/>
        <charset val="186"/>
      </rPr>
      <t xml:space="preserve">+2 · 6,722 · 157 · 130) / (70 · 140+6,722 · 157) </t>
    </r>
  </si>
  <si>
    <r>
      <t>= 70 · 140</t>
    </r>
    <r>
      <rPr>
        <vertAlign val="superscript"/>
        <sz val="12"/>
        <color theme="1"/>
        <rFont val="Times New Roman"/>
        <family val="2"/>
        <charset val="186"/>
      </rPr>
      <t>3</t>
    </r>
    <r>
      <rPr>
        <sz val="12"/>
        <color theme="1"/>
        <rFont val="Times New Roman"/>
        <family val="2"/>
        <charset val="186"/>
      </rPr>
      <t xml:space="preserve"> / 12+70 · 140(75,8-140 / 2)</t>
    </r>
    <r>
      <rPr>
        <vertAlign val="superscript"/>
        <sz val="12"/>
        <color theme="1"/>
        <rFont val="Times New Roman"/>
        <family val="2"/>
        <charset val="186"/>
      </rPr>
      <t>2</t>
    </r>
    <r>
      <rPr>
        <sz val="12"/>
        <color theme="1"/>
        <rFont val="Times New Roman"/>
        <family val="2"/>
        <charset val="186"/>
      </rPr>
      <t>+6,722 · 157(130-75,8)</t>
    </r>
    <r>
      <rPr>
        <vertAlign val="superscript"/>
        <sz val="12"/>
        <color theme="1"/>
        <rFont val="Times New Roman"/>
        <family val="2"/>
        <charset val="186"/>
      </rPr>
      <t>2</t>
    </r>
    <r>
      <rPr>
        <sz val="12"/>
        <color theme="1"/>
        <rFont val="Times New Roman"/>
        <family val="2"/>
        <charset val="186"/>
      </rPr>
      <t xml:space="preserve"> </t>
    </r>
  </si>
  <si>
    <t xml:space="preserve">= 500000 · 75,8 / 1,94E+07 </t>
  </si>
  <si>
    <t xml:space="preserve">= 500000(140-75,8) / 1,94E+07 </t>
  </si>
  <si>
    <t xml:space="preserve">= 500000(130-75,8) · 6,722 / 1,94E+07 </t>
  </si>
  <si>
    <r>
      <t>= ε</t>
    </r>
    <r>
      <rPr>
        <vertAlign val="subscript"/>
        <sz val="12"/>
        <color theme="1"/>
        <rFont val="Times New Roman"/>
        <family val="2"/>
        <charset val="186"/>
      </rPr>
      <t>12</t>
    </r>
    <r>
      <rPr>
        <sz val="12"/>
        <color theme="1"/>
        <rFont val="Times New Roman"/>
        <family val="2"/>
        <charset val="186"/>
      </rPr>
      <t xml:space="preserve"> = _x0001_%_x0003__x001F_t</t>
    </r>
  </si>
  <si>
    <r>
      <t>= #CellP355 not named#E</t>
    </r>
    <r>
      <rPr>
        <vertAlign val="subscript"/>
        <sz val="12"/>
        <color theme="1"/>
        <rFont val="Times New Roman"/>
        <family val="2"/>
        <charset val="186"/>
      </rPr>
      <t>cm</t>
    </r>
    <r>
      <rPr>
        <sz val="12"/>
        <color theme="1"/>
        <rFont val="Times New Roman"/>
        <family val="2"/>
        <charset val="186"/>
      </rPr>
      <t xml:space="preserve"> / 1000 </t>
    </r>
  </si>
  <si>
    <r>
      <t>= #CellP358 not named#E</t>
    </r>
    <r>
      <rPr>
        <vertAlign val="subscript"/>
        <sz val="12"/>
        <color theme="1"/>
        <rFont val="Times New Roman"/>
        <family val="2"/>
        <charset val="186"/>
      </rPr>
      <t>cm</t>
    </r>
    <r>
      <rPr>
        <sz val="12"/>
        <color theme="1"/>
        <rFont val="Times New Roman"/>
        <family val="2"/>
        <charset val="186"/>
      </rPr>
      <t xml:space="preserve"> / 1000 </t>
    </r>
  </si>
  <si>
    <r>
      <t>= #CellP361 not named#E</t>
    </r>
    <r>
      <rPr>
        <vertAlign val="subscript"/>
        <sz val="12"/>
        <color theme="1"/>
        <rFont val="Times New Roman"/>
        <family val="2"/>
        <charset val="186"/>
      </rPr>
      <t>cm</t>
    </r>
    <r>
      <rPr>
        <sz val="12"/>
        <color theme="1"/>
        <rFont val="Times New Roman"/>
        <family val="2"/>
        <charset val="186"/>
      </rPr>
      <t xml:space="preserve"> / 1000 </t>
    </r>
  </si>
  <si>
    <r>
      <t>= #CellP364 not named#E</t>
    </r>
    <r>
      <rPr>
        <vertAlign val="subscript"/>
        <sz val="12"/>
        <color theme="1"/>
        <rFont val="Times New Roman"/>
        <family val="2"/>
        <charset val="186"/>
      </rPr>
      <t>cm</t>
    </r>
    <r>
      <rPr>
        <sz val="12"/>
        <color theme="1"/>
        <rFont val="Times New Roman"/>
        <family val="2"/>
        <charset val="186"/>
      </rPr>
      <t xml:space="preserve"> / 1000 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</si>
</sst>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6">
    <font>
      <sz val="12"/>
      <color theme="1"/>
      <name val="Times New Roman"/>
      <family val="2"/>
      <charset val="186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vertAlign val="subscript"/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i/>
      <vertAlign val="subscript"/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vertAlign val="subscript"/>
      <sz val="12"/>
      <color theme="1"/>
      <name val="Times New Roman"/>
      <family val="2"/>
      <charset val="186"/>
    </font>
    <font>
      <vertAlign val="subscript"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rgb="FFFF0000"/>
      <name val="Times New Roman"/>
      <family val="2"/>
      <charset val="186"/>
    </font>
    <font>
      <vertAlign val="superscript"/>
      <sz val="12"/>
      <color theme="1"/>
      <name val="Times New Roman"/>
      <family val="1"/>
      <charset val="186"/>
    </font>
    <font>
      <u/>
      <sz val="12"/>
      <color theme="1"/>
      <name val="Times New Roman"/>
      <family val="2"/>
      <charset val="186"/>
    </font>
    <font>
      <sz val="10.8"/>
      <color theme="1"/>
      <name val="Times New Roman"/>
      <family val="2"/>
      <charset val="186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vertAlign val="subscript"/>
      <sz val="12"/>
      <color indexed="8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vertAlign val="subscript"/>
      <sz val="10.8"/>
      <color theme="1"/>
      <name val="Times New Roman"/>
      <family val="1"/>
      <charset val="186"/>
    </font>
    <font>
      <vertAlign val="superscript"/>
      <sz val="12"/>
      <color theme="1"/>
      <name val="Times New Roman"/>
      <family val="2"/>
      <charset val="186"/>
    </font>
    <font>
      <sz val="8"/>
      <color indexed="23"/>
      <name val="Times New Roman"/>
      <family val="2"/>
      <charset val="186"/>
    </font>
    <font>
      <b/>
      <sz val="12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/>
    <xf numFmtId="0" fontId="17" fillId="0" borderId="0"/>
  </cellStyleXfs>
  <cellXfs count="109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8" xfId="0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/>
    </xf>
    <xf numFmtId="2" fontId="2" fillId="2" borderId="2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2" borderId="15" xfId="0" applyFill="1" applyBorder="1"/>
    <xf numFmtId="0" fontId="0" fillId="2" borderId="16" xfId="0" applyFill="1" applyBorder="1"/>
    <xf numFmtId="2" fontId="8" fillId="2" borderId="20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2" fontId="8" fillId="2" borderId="15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2" borderId="30" xfId="0" applyFill="1" applyBorder="1"/>
    <xf numFmtId="0" fontId="2" fillId="2" borderId="3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22" xfId="0" applyFill="1" applyBorder="1"/>
    <xf numFmtId="0" fontId="2" fillId="0" borderId="34" xfId="0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16" fontId="1" fillId="0" borderId="0" xfId="0" applyNumberFormat="1" applyFont="1"/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5" fontId="0" fillId="0" borderId="0" xfId="0" applyNumberFormat="1"/>
    <xf numFmtId="0" fontId="1" fillId="0" borderId="0" xfId="0" applyFont="1" applyAlignment="1">
      <alignment horizontal="right"/>
    </xf>
    <xf numFmtId="1" fontId="2" fillId="0" borderId="13" xfId="0" applyNumberFormat="1" applyFont="1" applyFill="1" applyBorder="1" applyAlignment="1">
      <alignment horizontal="center" vertical="center"/>
    </xf>
    <xf numFmtId="0" fontId="0" fillId="3" borderId="0" xfId="0" applyFill="1"/>
    <xf numFmtId="0" fontId="13" fillId="0" borderId="0" xfId="0" applyFont="1"/>
    <xf numFmtId="1" fontId="2" fillId="2" borderId="13" xfId="0" applyNumberFormat="1" applyFont="1" applyFill="1" applyBorder="1" applyAlignment="1">
      <alignment horizontal="center" vertical="center"/>
    </xf>
    <xf numFmtId="0" fontId="9" fillId="0" borderId="0" xfId="0" applyFont="1"/>
    <xf numFmtId="0" fontId="15" fillId="0" borderId="0" xfId="0" applyFont="1"/>
    <xf numFmtId="0" fontId="0" fillId="0" borderId="0" xfId="0" applyAlignment="1">
      <alignment horizontal="right"/>
    </xf>
    <xf numFmtId="0" fontId="9" fillId="0" borderId="35" xfId="2" applyFont="1" applyBorder="1"/>
    <xf numFmtId="0" fontId="9" fillId="0" borderId="35" xfId="2" applyFont="1" applyFill="1" applyBorder="1"/>
    <xf numFmtId="0" fontId="9" fillId="0" borderId="0" xfId="2" applyFont="1" applyBorder="1"/>
    <xf numFmtId="0" fontId="19" fillId="0" borderId="35" xfId="2" applyFont="1" applyBorder="1"/>
    <xf numFmtId="0" fontId="9" fillId="0" borderId="35" xfId="2" applyFont="1" applyBorder="1" applyAlignment="1">
      <alignment horizontal="center"/>
    </xf>
    <xf numFmtId="0" fontId="18" fillId="0" borderId="39" xfId="2" applyFont="1" applyBorder="1"/>
    <xf numFmtId="0" fontId="18" fillId="0" borderId="36" xfId="2" applyFont="1" applyBorder="1"/>
    <xf numFmtId="0" fontId="0" fillId="0" borderId="39" xfId="0" applyBorder="1"/>
    <xf numFmtId="0" fontId="9" fillId="0" borderId="36" xfId="2" applyFont="1" applyBorder="1"/>
    <xf numFmtId="0" fontId="9" fillId="0" borderId="40" xfId="2" applyFont="1" applyBorder="1"/>
    <xf numFmtId="0" fontId="9" fillId="0" borderId="0" xfId="2" applyFont="1" applyBorder="1" applyAlignment="1">
      <alignment horizontal="right"/>
    </xf>
    <xf numFmtId="1" fontId="9" fillId="0" borderId="35" xfId="2" applyNumberFormat="1" applyFont="1" applyBorder="1"/>
    <xf numFmtId="0" fontId="9" fillId="0" borderId="36" xfId="2" applyFont="1" applyBorder="1" applyAlignment="1">
      <alignment horizontal="center"/>
    </xf>
    <xf numFmtId="0" fontId="9" fillId="0" borderId="39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9" fillId="0" borderId="38" xfId="2" applyFont="1" applyBorder="1" applyAlignment="1">
      <alignment horizontal="center"/>
    </xf>
    <xf numFmtId="0" fontId="0" fillId="2" borderId="0" xfId="0" applyFill="1"/>
    <xf numFmtId="164" fontId="0" fillId="2" borderId="0" xfId="0" applyNumberFormat="1" applyFill="1"/>
    <xf numFmtId="0" fontId="0" fillId="0" borderId="0" xfId="0" quotePrefix="1"/>
    <xf numFmtId="0" fontId="0" fillId="0" borderId="0" xfId="0" quotePrefix="1" applyFill="1" applyBorder="1" applyAlignment="1"/>
    <xf numFmtId="0" fontId="0" fillId="0" borderId="0" xfId="0" quotePrefix="1" applyFill="1" applyBorder="1" applyAlignment="1">
      <alignment horizontal="center"/>
    </xf>
    <xf numFmtId="0" fontId="0" fillId="0" borderId="0" xfId="0" applyAlignment="1"/>
    <xf numFmtId="11" fontId="0" fillId="0" borderId="0" xfId="0" applyNumberFormat="1"/>
    <xf numFmtId="0" fontId="24" fillId="0" borderId="0" xfId="0" applyFont="1" applyFill="1" applyBorder="1" applyAlignment="1">
      <alignment horizontal="right"/>
    </xf>
    <xf numFmtId="0" fontId="0" fillId="4" borderId="0" xfId="0" applyFill="1"/>
    <xf numFmtId="0" fontId="25" fillId="0" borderId="0" xfId="0" applyFont="1"/>
    <xf numFmtId="2" fontId="0" fillId="0" borderId="0" xfId="0" applyNumberFormat="1"/>
    <xf numFmtId="164" fontId="0" fillId="0" borderId="0" xfId="0" applyNumberFormat="1"/>
    <xf numFmtId="0" fontId="9" fillId="0" borderId="37" xfId="2" applyFont="1" applyBorder="1" applyAlignment="1">
      <alignment horizontal="left"/>
    </xf>
    <xf numFmtId="0" fontId="21" fillId="0" borderId="0" xfId="0" applyFont="1"/>
    <xf numFmtId="1" fontId="0" fillId="0" borderId="0" xfId="0" applyNumberFormat="1"/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"/>
  <sheetViews>
    <sheetView showGridLines="0" workbookViewId="0"/>
  </sheetViews>
  <sheetFormatPr defaultColWidth="8.625" defaultRowHeight="15.75"/>
  <cols>
    <col min="1" max="2" width="8.625" customWidth="1"/>
  </cols>
  <sheetData>
    <row r="1" spans="1:5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</row>
    <row r="2" spans="1:52">
      <c r="A2" s="76"/>
      <c r="B2" s="80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</row>
    <row r="3" spans="1:5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</row>
    <row r="4" spans="1:5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</row>
    <row r="5" spans="1:5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</row>
    <row r="6" spans="1:52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</row>
    <row r="7" spans="1:5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</row>
    <row r="8" spans="1:52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</row>
    <row r="9" spans="1:52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</row>
    <row r="10" spans="1:52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</row>
    <row r="11" spans="1:52">
      <c r="A11" s="77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</row>
    <row r="12" spans="1:52">
      <c r="A12" s="76"/>
      <c r="B12" s="80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</row>
    <row r="13" spans="1:52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</row>
    <row r="14" spans="1:52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</row>
    <row r="15" spans="1:52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</row>
    <row r="16" spans="1:52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</row>
    <row r="17" spans="1:52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</row>
    <row r="18" spans="1:52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</row>
    <row r="19" spans="1:52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</row>
    <row r="20" spans="1:52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</row>
    <row r="21" spans="1:52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</row>
    <row r="22" spans="1:52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8"/>
  <sheetViews>
    <sheetView tabSelected="1" topLeftCell="A346" zoomScale="90" zoomScaleNormal="90" workbookViewId="0">
      <selection activeCell="O352" sqref="O352"/>
    </sheetView>
  </sheetViews>
  <sheetFormatPr defaultRowHeight="15.75"/>
  <cols>
    <col min="1" max="1" width="4" style="1" bestFit="1" customWidth="1"/>
    <col min="2" max="2" width="4.875" customWidth="1"/>
    <col min="3" max="3" width="8.5" customWidth="1"/>
    <col min="4" max="4" width="6.5" customWidth="1"/>
    <col min="5" max="5" width="4.25" customWidth="1"/>
    <col min="6" max="6" width="6" customWidth="1"/>
    <col min="7" max="7" width="7" bestFit="1" customWidth="1"/>
    <col min="8" max="8" width="4.5" customWidth="1"/>
    <col min="9" max="9" width="6" customWidth="1"/>
    <col min="10" max="10" width="4.875" bestFit="1" customWidth="1"/>
    <col min="11" max="11" width="6.375" customWidth="1"/>
    <col min="12" max="12" width="7.125" bestFit="1" customWidth="1"/>
    <col min="13" max="13" width="4.875" bestFit="1" customWidth="1"/>
    <col min="14" max="14" width="4" bestFit="1" customWidth="1"/>
    <col min="15" max="15" width="6.25" bestFit="1" customWidth="1"/>
    <col min="16" max="16" width="4.375" bestFit="1" customWidth="1"/>
    <col min="17" max="17" width="7" bestFit="1" customWidth="1"/>
    <col min="18" max="18" width="6.25" bestFit="1" customWidth="1"/>
    <col min="19" max="19" width="4.375" bestFit="1" customWidth="1"/>
    <col min="20" max="20" width="6.25" bestFit="1" customWidth="1"/>
    <col min="21" max="21" width="4.375" bestFit="1" customWidth="1"/>
    <col min="22" max="22" width="7" bestFit="1" customWidth="1"/>
    <col min="23" max="26" width="7" customWidth="1"/>
    <col min="27" max="27" width="5.25" customWidth="1"/>
  </cols>
  <sheetData>
    <row r="1" spans="2:2">
      <c r="B1" s="1"/>
    </row>
    <row r="6" spans="2:2" ht="15.75" customHeight="1"/>
    <row r="31" spans="1:2">
      <c r="A31" s="1" t="s">
        <v>38</v>
      </c>
      <c r="B31" s="1" t="s">
        <v>39</v>
      </c>
    </row>
    <row r="32" spans="1:2">
      <c r="B32" t="s">
        <v>64</v>
      </c>
    </row>
    <row r="43" spans="1:3">
      <c r="B43" s="1"/>
    </row>
    <row r="44" spans="1:3">
      <c r="A44" s="45"/>
      <c r="B44" s="1"/>
    </row>
    <row r="45" spans="1:3">
      <c r="B45" s="1"/>
    </row>
    <row r="46" spans="1:3">
      <c r="B46" s="1"/>
      <c r="C46" s="48"/>
    </row>
    <row r="49" spans="1:2">
      <c r="B49" s="1"/>
    </row>
    <row r="50" spans="1:2">
      <c r="A50" s="49"/>
      <c r="B50" s="54"/>
    </row>
    <row r="51" spans="1:2">
      <c r="A51" s="49"/>
      <c r="B51" s="54"/>
    </row>
    <row r="52" spans="1:2">
      <c r="A52" s="49"/>
      <c r="B52" s="54"/>
    </row>
    <row r="53" spans="1:2">
      <c r="A53" s="49"/>
      <c r="B53" s="54"/>
    </row>
    <row r="54" spans="1:2">
      <c r="A54" s="49"/>
      <c r="B54" s="54"/>
    </row>
    <row r="75" spans="2:4">
      <c r="B75" s="55" t="s">
        <v>55</v>
      </c>
    </row>
    <row r="76" spans="2:4" ht="20.25">
      <c r="B76" s="46" t="s">
        <v>52</v>
      </c>
      <c r="C76" s="48">
        <f>B273*10^3/H227</f>
        <v>82.760570407785579</v>
      </c>
      <c r="D76" t="s">
        <v>69</v>
      </c>
    </row>
    <row r="79" spans="2:4">
      <c r="B79" s="55" t="s">
        <v>70</v>
      </c>
    </row>
    <row r="80" spans="2:4" ht="20.25">
      <c r="B80" s="46" t="s">
        <v>53</v>
      </c>
      <c r="C80">
        <f>B275*10^3/H227</f>
        <v>92.309866993299295</v>
      </c>
      <c r="D80" t="s">
        <v>69</v>
      </c>
    </row>
    <row r="83" spans="1:4">
      <c r="B83" t="s">
        <v>71</v>
      </c>
    </row>
    <row r="84" spans="1:4" ht="18.75">
      <c r="B84" s="46" t="s">
        <v>109</v>
      </c>
      <c r="D84" t="s">
        <v>61</v>
      </c>
    </row>
    <row r="86" spans="1:4">
      <c r="A86" s="1" t="s">
        <v>72</v>
      </c>
      <c r="B86" s="1" t="s">
        <v>73</v>
      </c>
    </row>
    <row r="87" spans="1:4">
      <c r="B87" t="s">
        <v>74</v>
      </c>
    </row>
    <row r="91" spans="1:4">
      <c r="B91" t="s">
        <v>68</v>
      </c>
    </row>
    <row r="92" spans="1:4">
      <c r="B92" t="s">
        <v>75</v>
      </c>
      <c r="C92" t="s">
        <v>76</v>
      </c>
    </row>
    <row r="93" spans="1:4">
      <c r="B93" t="s">
        <v>77</v>
      </c>
      <c r="C93" t="s">
        <v>78</v>
      </c>
    </row>
    <row r="94" spans="1:4">
      <c r="B94" t="s">
        <v>79</v>
      </c>
      <c r="C94" t="s">
        <v>80</v>
      </c>
    </row>
    <row r="96" spans="1:4">
      <c r="B96" t="s">
        <v>81</v>
      </c>
    </row>
    <row r="99" spans="2:10">
      <c r="B99" t="s">
        <v>68</v>
      </c>
    </row>
    <row r="100" spans="2:10">
      <c r="B100" t="s">
        <v>82</v>
      </c>
      <c r="C100" t="s">
        <v>83</v>
      </c>
    </row>
    <row r="102" spans="2:10">
      <c r="B102" t="s">
        <v>84</v>
      </c>
    </row>
    <row r="106" spans="2:10">
      <c r="B106" s="55" t="s">
        <v>85</v>
      </c>
    </row>
    <row r="108" spans="2:10">
      <c r="B108" t="s">
        <v>87</v>
      </c>
      <c r="H108" s="46" t="s">
        <v>86</v>
      </c>
      <c r="I108" s="48">
        <v>70.7</v>
      </c>
      <c r="J108" t="s">
        <v>88</v>
      </c>
    </row>
    <row r="109" spans="2:10" ht="18.75">
      <c r="B109" s="46" t="s">
        <v>110</v>
      </c>
      <c r="C109">
        <v>190</v>
      </c>
      <c r="D109" t="s">
        <v>43</v>
      </c>
      <c r="H109" s="46" t="s">
        <v>44</v>
      </c>
      <c r="I109">
        <v>3</v>
      </c>
      <c r="J109" t="s">
        <v>45</v>
      </c>
    </row>
    <row r="110" spans="2:10" ht="18.75">
      <c r="B110" s="46" t="s">
        <v>111</v>
      </c>
      <c r="C110">
        <v>180</v>
      </c>
      <c r="D110" t="s">
        <v>43</v>
      </c>
    </row>
    <row r="111" spans="2:10" ht="18.75">
      <c r="B111" s="46" t="s">
        <v>112</v>
      </c>
      <c r="C111">
        <v>184</v>
      </c>
      <c r="D111" t="s">
        <v>43</v>
      </c>
    </row>
    <row r="113" spans="2:4" ht="20.25">
      <c r="B113" s="46" t="s">
        <v>113</v>
      </c>
      <c r="C113" s="48">
        <f>(C109+C110+C111)*10^3/(3*I108^2)</f>
        <v>36.944490569485318</v>
      </c>
      <c r="D113" t="s">
        <v>69</v>
      </c>
    </row>
    <row r="116" spans="2:4">
      <c r="B116" t="s">
        <v>89</v>
      </c>
    </row>
    <row r="117" spans="2:4" ht="20.25">
      <c r="B117" s="46" t="s">
        <v>114</v>
      </c>
      <c r="C117" s="48">
        <f>C113/1.25</f>
        <v>29.555592455588254</v>
      </c>
      <c r="D117" t="s">
        <v>69</v>
      </c>
    </row>
    <row r="120" spans="2:4">
      <c r="B120" s="55" t="s">
        <v>90</v>
      </c>
    </row>
    <row r="121" spans="2:4" ht="20.25">
      <c r="B121" s="46" t="s">
        <v>115</v>
      </c>
      <c r="C121" s="48">
        <f>0.3*(C117)^(2/3)</f>
        <v>2.8677923439495983</v>
      </c>
      <c r="D121" t="s">
        <v>69</v>
      </c>
    </row>
    <row r="124" spans="2:4">
      <c r="B124" s="1"/>
    </row>
    <row r="125" spans="2:4">
      <c r="B125" s="1"/>
    </row>
    <row r="127" spans="2:4">
      <c r="B127" s="54"/>
    </row>
    <row r="140" spans="15:15">
      <c r="O140" s="56"/>
    </row>
    <row r="149" spans="2:12" ht="18.75">
      <c r="B149" s="65" t="s">
        <v>91</v>
      </c>
      <c r="C149" s="63" t="s">
        <v>100</v>
      </c>
      <c r="D149" s="61" t="s">
        <v>0</v>
      </c>
      <c r="E149" s="61"/>
      <c r="F149" s="61" t="s">
        <v>16</v>
      </c>
      <c r="G149" s="61"/>
      <c r="H149" s="61" t="s">
        <v>17</v>
      </c>
      <c r="I149" s="61"/>
      <c r="J149" s="61" t="s">
        <v>18</v>
      </c>
      <c r="K149" s="61"/>
      <c r="L149" s="57"/>
    </row>
    <row r="150" spans="2:12" ht="18.75">
      <c r="B150" s="66" t="s">
        <v>43</v>
      </c>
      <c r="C150" s="66" t="s">
        <v>60</v>
      </c>
      <c r="D150" s="69" t="s">
        <v>101</v>
      </c>
      <c r="E150" s="63" t="s">
        <v>98</v>
      </c>
      <c r="F150" s="69" t="s">
        <v>102</v>
      </c>
      <c r="G150" s="63" t="s">
        <v>99</v>
      </c>
      <c r="H150" s="69" t="s">
        <v>96</v>
      </c>
      <c r="I150" s="63" t="s">
        <v>97</v>
      </c>
      <c r="J150" s="69" t="s">
        <v>95</v>
      </c>
      <c r="K150" s="63" t="s">
        <v>94</v>
      </c>
      <c r="L150" s="63" t="s">
        <v>93</v>
      </c>
    </row>
    <row r="151" spans="2:12">
      <c r="B151" s="64"/>
      <c r="C151" s="64"/>
      <c r="D151" s="70"/>
      <c r="E151" s="62" t="s">
        <v>92</v>
      </c>
      <c r="F151" s="70"/>
      <c r="G151" s="62" t="s">
        <v>92</v>
      </c>
      <c r="H151" s="70"/>
      <c r="I151" s="62" t="s">
        <v>92</v>
      </c>
      <c r="J151" s="70"/>
      <c r="K151" s="62" t="s">
        <v>92</v>
      </c>
      <c r="L151" s="62" t="s">
        <v>92</v>
      </c>
    </row>
    <row r="152" spans="2:12">
      <c r="B152" s="57">
        <v>0</v>
      </c>
      <c r="C152" s="68">
        <f>B152*10^3/($I$108^2)</f>
        <v>0</v>
      </c>
      <c r="D152" s="57">
        <v>1500</v>
      </c>
      <c r="E152" s="57">
        <f t="shared" ref="E152:E169" si="0">D152-$D$152</f>
        <v>0</v>
      </c>
      <c r="F152" s="57">
        <v>1446</v>
      </c>
      <c r="G152" s="57">
        <f t="shared" ref="G152:G169" si="1">F152-$F$152</f>
        <v>0</v>
      </c>
      <c r="H152" s="57">
        <v>890</v>
      </c>
      <c r="I152" s="57">
        <f t="shared" ref="I152:I169" si="2">H152-$H$152</f>
        <v>0</v>
      </c>
      <c r="J152" s="57">
        <v>1560</v>
      </c>
      <c r="K152" s="57">
        <f t="shared" ref="K152:K169" si="3">J152-$J$152</f>
        <v>0</v>
      </c>
      <c r="L152" s="68">
        <f>AVERAGE(E152,G152,I152,K152)</f>
        <v>0</v>
      </c>
    </row>
    <row r="153" spans="2:12">
      <c r="B153" s="57">
        <v>10</v>
      </c>
      <c r="C153" s="68">
        <f t="shared" ref="C153:C170" si="4">B153*10^3/($I$108^2)</f>
        <v>2.0006041824631038</v>
      </c>
      <c r="D153" s="57">
        <v>1400</v>
      </c>
      <c r="E153" s="57">
        <f t="shared" si="0"/>
        <v>-100</v>
      </c>
      <c r="F153" s="57">
        <v>1342</v>
      </c>
      <c r="G153" s="57">
        <f t="shared" si="1"/>
        <v>-104</v>
      </c>
      <c r="H153" s="57">
        <v>850</v>
      </c>
      <c r="I153" s="57">
        <f t="shared" si="2"/>
        <v>-40</v>
      </c>
      <c r="J153" s="57">
        <v>1515</v>
      </c>
      <c r="K153" s="57">
        <f t="shared" si="3"/>
        <v>-45</v>
      </c>
      <c r="L153" s="68">
        <f t="shared" ref="L153:L169" si="5">AVERAGE(E153,G153,I153,K153)</f>
        <v>-72.25</v>
      </c>
    </row>
    <row r="154" spans="2:12">
      <c r="B154" s="57">
        <v>20</v>
      </c>
      <c r="C154" s="68">
        <f t="shared" si="4"/>
        <v>4.0012083649262076</v>
      </c>
      <c r="D154" s="57">
        <v>1326</v>
      </c>
      <c r="E154" s="57">
        <f t="shared" si="0"/>
        <v>-174</v>
      </c>
      <c r="F154" s="57">
        <v>1246</v>
      </c>
      <c r="G154" s="57">
        <f t="shared" si="1"/>
        <v>-200</v>
      </c>
      <c r="H154" s="57">
        <v>793</v>
      </c>
      <c r="I154" s="57">
        <f t="shared" si="2"/>
        <v>-97</v>
      </c>
      <c r="J154" s="57">
        <v>1461</v>
      </c>
      <c r="K154" s="57">
        <f t="shared" si="3"/>
        <v>-99</v>
      </c>
      <c r="L154" s="68">
        <f t="shared" si="5"/>
        <v>-142.5</v>
      </c>
    </row>
    <row r="155" spans="2:12">
      <c r="B155" s="57">
        <v>30</v>
      </c>
      <c r="C155" s="68">
        <f t="shared" si="4"/>
        <v>6.0018125473893109</v>
      </c>
      <c r="D155" s="57">
        <v>1267</v>
      </c>
      <c r="E155" s="57">
        <f t="shared" si="0"/>
        <v>-233</v>
      </c>
      <c r="F155" s="57">
        <v>1166</v>
      </c>
      <c r="G155" s="57">
        <f t="shared" si="1"/>
        <v>-280</v>
      </c>
      <c r="H155" s="57">
        <v>736</v>
      </c>
      <c r="I155" s="57">
        <f t="shared" si="2"/>
        <v>-154</v>
      </c>
      <c r="J155" s="57">
        <v>1401</v>
      </c>
      <c r="K155" s="57">
        <f t="shared" si="3"/>
        <v>-159</v>
      </c>
      <c r="L155" s="68">
        <f t="shared" si="5"/>
        <v>-206.5</v>
      </c>
    </row>
    <row r="156" spans="2:12">
      <c r="B156" s="57">
        <v>40</v>
      </c>
      <c r="C156" s="68">
        <f t="shared" si="4"/>
        <v>8.0024167298524151</v>
      </c>
      <c r="D156" s="58">
        <v>1210</v>
      </c>
      <c r="E156" s="57">
        <f t="shared" si="0"/>
        <v>-290</v>
      </c>
      <c r="F156" s="58">
        <v>1091</v>
      </c>
      <c r="G156" s="57">
        <f t="shared" si="1"/>
        <v>-355</v>
      </c>
      <c r="H156" s="58">
        <v>672</v>
      </c>
      <c r="I156" s="57">
        <f t="shared" si="2"/>
        <v>-218</v>
      </c>
      <c r="J156" s="58">
        <v>1338</v>
      </c>
      <c r="K156" s="57">
        <f t="shared" si="3"/>
        <v>-222</v>
      </c>
      <c r="L156" s="68">
        <f t="shared" si="5"/>
        <v>-271.25</v>
      </c>
    </row>
    <row r="157" spans="2:12">
      <c r="B157" s="57">
        <v>50</v>
      </c>
      <c r="C157" s="68">
        <f t="shared" si="4"/>
        <v>10.003020912315518</v>
      </c>
      <c r="D157" s="57">
        <v>1162</v>
      </c>
      <c r="E157" s="57">
        <f t="shared" si="0"/>
        <v>-338</v>
      </c>
      <c r="F157" s="57">
        <v>1016</v>
      </c>
      <c r="G157" s="57">
        <f t="shared" si="1"/>
        <v>-430</v>
      </c>
      <c r="H157" s="57">
        <v>600</v>
      </c>
      <c r="I157" s="57">
        <f t="shared" si="2"/>
        <v>-290</v>
      </c>
      <c r="J157" s="57">
        <v>1270</v>
      </c>
      <c r="K157" s="57">
        <f t="shared" si="3"/>
        <v>-290</v>
      </c>
      <c r="L157" s="68">
        <f t="shared" si="5"/>
        <v>-337</v>
      </c>
    </row>
    <row r="158" spans="2:12">
      <c r="B158" s="57">
        <v>60</v>
      </c>
      <c r="C158" s="68">
        <f t="shared" si="4"/>
        <v>12.003625094778622</v>
      </c>
      <c r="D158" s="58">
        <v>1117</v>
      </c>
      <c r="E158" s="57">
        <f t="shared" si="0"/>
        <v>-383</v>
      </c>
      <c r="F158" s="58">
        <v>944</v>
      </c>
      <c r="G158" s="57">
        <f t="shared" si="1"/>
        <v>-502</v>
      </c>
      <c r="H158" s="58">
        <v>530</v>
      </c>
      <c r="I158" s="57">
        <f t="shared" si="2"/>
        <v>-360</v>
      </c>
      <c r="J158" s="58">
        <v>1201</v>
      </c>
      <c r="K158" s="57">
        <f t="shared" si="3"/>
        <v>-359</v>
      </c>
      <c r="L158" s="68">
        <f t="shared" si="5"/>
        <v>-401</v>
      </c>
    </row>
    <row r="159" spans="2:12">
      <c r="B159" s="57">
        <v>70</v>
      </c>
      <c r="C159" s="68">
        <f t="shared" si="4"/>
        <v>14.004229277241725</v>
      </c>
      <c r="D159" s="57">
        <v>1075</v>
      </c>
      <c r="E159" s="57">
        <f t="shared" si="0"/>
        <v>-425</v>
      </c>
      <c r="F159" s="57">
        <v>871</v>
      </c>
      <c r="G159" s="57">
        <f t="shared" si="1"/>
        <v>-575</v>
      </c>
      <c r="H159" s="57">
        <v>452</v>
      </c>
      <c r="I159" s="57">
        <f t="shared" si="2"/>
        <v>-438</v>
      </c>
      <c r="J159" s="57">
        <v>1125</v>
      </c>
      <c r="K159" s="57">
        <f t="shared" si="3"/>
        <v>-435</v>
      </c>
      <c r="L159" s="68">
        <f t="shared" si="5"/>
        <v>-468.25</v>
      </c>
    </row>
    <row r="160" spans="2:12">
      <c r="B160" s="57">
        <v>80</v>
      </c>
      <c r="C160" s="68">
        <f t="shared" si="4"/>
        <v>16.00483345970483</v>
      </c>
      <c r="D160" s="58">
        <v>1030</v>
      </c>
      <c r="E160" s="57">
        <f t="shared" si="0"/>
        <v>-470</v>
      </c>
      <c r="F160" s="58">
        <v>794</v>
      </c>
      <c r="G160" s="57">
        <f t="shared" si="1"/>
        <v>-652</v>
      </c>
      <c r="H160" s="58">
        <v>369</v>
      </c>
      <c r="I160" s="57">
        <f t="shared" si="2"/>
        <v>-521</v>
      </c>
      <c r="J160" s="58">
        <v>1044</v>
      </c>
      <c r="K160" s="57">
        <f t="shared" si="3"/>
        <v>-516</v>
      </c>
      <c r="L160" s="68">
        <f t="shared" si="5"/>
        <v>-539.75</v>
      </c>
    </row>
    <row r="161" spans="2:12">
      <c r="B161" s="57">
        <v>90</v>
      </c>
      <c r="C161" s="68">
        <f t="shared" si="4"/>
        <v>18.005437642167934</v>
      </c>
      <c r="D161" s="58">
        <v>988</v>
      </c>
      <c r="E161" s="57">
        <f t="shared" si="0"/>
        <v>-512</v>
      </c>
      <c r="F161" s="58">
        <v>721</v>
      </c>
      <c r="G161" s="57">
        <f t="shared" si="1"/>
        <v>-725</v>
      </c>
      <c r="H161" s="58">
        <v>291</v>
      </c>
      <c r="I161" s="57">
        <f t="shared" si="2"/>
        <v>-599</v>
      </c>
      <c r="J161" s="58">
        <v>973</v>
      </c>
      <c r="K161" s="57">
        <f t="shared" si="3"/>
        <v>-587</v>
      </c>
      <c r="L161" s="68">
        <f t="shared" si="5"/>
        <v>-605.75</v>
      </c>
    </row>
    <row r="162" spans="2:12">
      <c r="B162" s="57">
        <v>100</v>
      </c>
      <c r="C162" s="68">
        <f t="shared" si="4"/>
        <v>20.006041824631037</v>
      </c>
      <c r="D162" s="58">
        <v>950</v>
      </c>
      <c r="E162" s="57">
        <f t="shared" si="0"/>
        <v>-550</v>
      </c>
      <c r="F162" s="58">
        <v>642</v>
      </c>
      <c r="G162" s="57">
        <f t="shared" si="1"/>
        <v>-804</v>
      </c>
      <c r="H162" s="58">
        <v>202</v>
      </c>
      <c r="I162" s="57">
        <f t="shared" si="2"/>
        <v>-688</v>
      </c>
      <c r="J162" s="58">
        <v>886</v>
      </c>
      <c r="K162" s="57">
        <f t="shared" si="3"/>
        <v>-674</v>
      </c>
      <c r="L162" s="68">
        <f t="shared" si="5"/>
        <v>-679</v>
      </c>
    </row>
    <row r="163" spans="2:12">
      <c r="B163" s="57">
        <v>110</v>
      </c>
      <c r="C163" s="68">
        <f t="shared" si="4"/>
        <v>22.00664600709414</v>
      </c>
      <c r="D163" s="58">
        <v>909</v>
      </c>
      <c r="E163" s="57">
        <f t="shared" si="0"/>
        <v>-591</v>
      </c>
      <c r="F163" s="58">
        <v>560</v>
      </c>
      <c r="G163" s="57">
        <f t="shared" si="1"/>
        <v>-886</v>
      </c>
      <c r="H163" s="58">
        <v>115</v>
      </c>
      <c r="I163" s="57">
        <f t="shared" si="2"/>
        <v>-775</v>
      </c>
      <c r="J163" s="58">
        <v>805</v>
      </c>
      <c r="K163" s="57">
        <f t="shared" si="3"/>
        <v>-755</v>
      </c>
      <c r="L163" s="68">
        <f t="shared" si="5"/>
        <v>-751.75</v>
      </c>
    </row>
    <row r="164" spans="2:12">
      <c r="B164" s="57">
        <v>120</v>
      </c>
      <c r="C164" s="68">
        <f t="shared" si="4"/>
        <v>24.007250189557244</v>
      </c>
      <c r="D164" s="58">
        <v>871</v>
      </c>
      <c r="E164" s="57">
        <f t="shared" si="0"/>
        <v>-629</v>
      </c>
      <c r="F164" s="58">
        <v>474</v>
      </c>
      <c r="G164" s="57">
        <f t="shared" si="1"/>
        <v>-972</v>
      </c>
      <c r="H164" s="58">
        <v>18</v>
      </c>
      <c r="I164" s="57">
        <f t="shared" si="2"/>
        <v>-872</v>
      </c>
      <c r="J164" s="58">
        <v>717</v>
      </c>
      <c r="K164" s="57">
        <f t="shared" si="3"/>
        <v>-843</v>
      </c>
      <c r="L164" s="68">
        <f t="shared" si="5"/>
        <v>-829</v>
      </c>
    </row>
    <row r="165" spans="2:12">
      <c r="B165" s="57">
        <v>130</v>
      </c>
      <c r="C165" s="68">
        <f t="shared" si="4"/>
        <v>26.007854372020347</v>
      </c>
      <c r="D165" s="57">
        <v>833</v>
      </c>
      <c r="E165" s="57">
        <f t="shared" si="0"/>
        <v>-667</v>
      </c>
      <c r="F165" s="57">
        <v>383</v>
      </c>
      <c r="G165" s="57">
        <f t="shared" si="1"/>
        <v>-1063</v>
      </c>
      <c r="H165" s="57">
        <v>-85</v>
      </c>
      <c r="I165" s="57">
        <f t="shared" si="2"/>
        <v>-975</v>
      </c>
      <c r="J165" s="57">
        <v>615</v>
      </c>
      <c r="K165" s="57">
        <f t="shared" si="3"/>
        <v>-945</v>
      </c>
      <c r="L165" s="68">
        <f t="shared" si="5"/>
        <v>-912.5</v>
      </c>
    </row>
    <row r="166" spans="2:12">
      <c r="B166" s="57">
        <v>140</v>
      </c>
      <c r="C166" s="68">
        <f t="shared" si="4"/>
        <v>28.00845855448345</v>
      </c>
      <c r="D166" s="58">
        <v>801</v>
      </c>
      <c r="E166" s="57">
        <f t="shared" si="0"/>
        <v>-699</v>
      </c>
      <c r="F166" s="58">
        <v>293</v>
      </c>
      <c r="G166" s="57">
        <f t="shared" si="1"/>
        <v>-1153</v>
      </c>
      <c r="H166" s="58">
        <v>-182</v>
      </c>
      <c r="I166" s="57">
        <f t="shared" si="2"/>
        <v>-1072</v>
      </c>
      <c r="J166" s="58">
        <v>521</v>
      </c>
      <c r="K166" s="57">
        <f t="shared" si="3"/>
        <v>-1039</v>
      </c>
      <c r="L166" s="68">
        <f t="shared" si="5"/>
        <v>-990.75</v>
      </c>
    </row>
    <row r="167" spans="2:12">
      <c r="B167" s="57">
        <v>150</v>
      </c>
      <c r="C167" s="68">
        <f t="shared" si="4"/>
        <v>30.009062736946554</v>
      </c>
      <c r="D167" s="57">
        <v>756</v>
      </c>
      <c r="E167" s="57">
        <f t="shared" si="0"/>
        <v>-744</v>
      </c>
      <c r="F167" s="57">
        <v>181</v>
      </c>
      <c r="G167" s="57">
        <f t="shared" si="1"/>
        <v>-1265</v>
      </c>
      <c r="H167" s="57">
        <v>-304</v>
      </c>
      <c r="I167" s="57">
        <f t="shared" si="2"/>
        <v>-1194</v>
      </c>
      <c r="J167" s="57">
        <v>388</v>
      </c>
      <c r="K167" s="57">
        <f t="shared" si="3"/>
        <v>-1172</v>
      </c>
      <c r="L167" s="68">
        <f t="shared" si="5"/>
        <v>-1093.75</v>
      </c>
    </row>
    <row r="168" spans="2:12">
      <c r="B168" s="57">
        <v>160</v>
      </c>
      <c r="C168" s="68">
        <f t="shared" si="4"/>
        <v>32.009666919409661</v>
      </c>
      <c r="D168" s="58">
        <v>703</v>
      </c>
      <c r="E168" s="57">
        <f t="shared" si="0"/>
        <v>-797</v>
      </c>
      <c r="F168" s="58">
        <v>74</v>
      </c>
      <c r="G168" s="57">
        <f t="shared" si="1"/>
        <v>-1372</v>
      </c>
      <c r="H168" s="58">
        <v>-429</v>
      </c>
      <c r="I168" s="57">
        <f t="shared" si="2"/>
        <v>-1319</v>
      </c>
      <c r="J168" s="58">
        <v>222</v>
      </c>
      <c r="K168" s="57">
        <f t="shared" si="3"/>
        <v>-1338</v>
      </c>
      <c r="L168" s="68">
        <f t="shared" si="5"/>
        <v>-1206.5</v>
      </c>
    </row>
    <row r="169" spans="2:12">
      <c r="B169" s="57">
        <v>170</v>
      </c>
      <c r="C169" s="68">
        <f t="shared" si="4"/>
        <v>34.01027110187276</v>
      </c>
      <c r="D169" s="57">
        <v>627</v>
      </c>
      <c r="E169" s="57">
        <f t="shared" si="0"/>
        <v>-873</v>
      </c>
      <c r="F169" s="57">
        <v>-40</v>
      </c>
      <c r="G169" s="57">
        <f t="shared" si="1"/>
        <v>-1486</v>
      </c>
      <c r="H169" s="57">
        <v>-570</v>
      </c>
      <c r="I169" s="57">
        <f t="shared" si="2"/>
        <v>-1460</v>
      </c>
      <c r="J169" s="57">
        <v>-86</v>
      </c>
      <c r="K169" s="57">
        <f t="shared" si="3"/>
        <v>-1646</v>
      </c>
      <c r="L169" s="68">
        <f t="shared" si="5"/>
        <v>-1366.25</v>
      </c>
    </row>
    <row r="170" spans="2:12">
      <c r="B170" s="60">
        <v>174</v>
      </c>
      <c r="C170" s="68">
        <f t="shared" si="4"/>
        <v>34.810512774858005</v>
      </c>
      <c r="D170" s="85" t="s">
        <v>104</v>
      </c>
      <c r="E170" s="71"/>
      <c r="F170" s="71"/>
      <c r="G170" s="71"/>
      <c r="H170" s="71"/>
      <c r="I170" s="71"/>
      <c r="J170" s="71"/>
      <c r="K170" s="71"/>
      <c r="L170" s="72"/>
    </row>
    <row r="171" spans="2:12">
      <c r="D171" s="59"/>
      <c r="E171" s="59"/>
      <c r="F171" s="59"/>
      <c r="G171" s="59"/>
      <c r="H171" s="59"/>
      <c r="I171" s="59"/>
      <c r="J171" s="59"/>
      <c r="K171" s="59"/>
      <c r="L171" s="67" t="s">
        <v>103</v>
      </c>
    </row>
    <row r="190" spans="8:13">
      <c r="M190" s="56"/>
    </row>
    <row r="192" spans="8:13" ht="18.75">
      <c r="H192" s="47" t="s">
        <v>139</v>
      </c>
      <c r="I192" s="73">
        <f>0.4*C170</f>
        <v>13.924205109943202</v>
      </c>
      <c r="J192" t="s">
        <v>105</v>
      </c>
    </row>
    <row r="193" spans="2:7" ht="18.75">
      <c r="E193" s="47" t="s">
        <v>144</v>
      </c>
      <c r="F193" s="74">
        <v>-0.46800000000000003</v>
      </c>
      <c r="G193" t="s">
        <v>106</v>
      </c>
    </row>
    <row r="195" spans="2:7" ht="18.75">
      <c r="B195" s="46" t="s">
        <v>116</v>
      </c>
      <c r="C195" s="48">
        <f>I192/(ABS(F193))</f>
        <v>29.752575021246155</v>
      </c>
      <c r="D195" t="s">
        <v>107</v>
      </c>
      <c r="E195" s="78" t="str">
        <f>_xll.EQS(C195,"Units= ; EqnPrefix=Eqn. ; EqnNo= 0; Multiplication= 0; ShowWorking= 0; EqnStyle= 2; Eqp$E$195_2")</f>
        <v/>
      </c>
      <c r="F195" s="75" t="s">
        <v>117</v>
      </c>
    </row>
    <row r="198" spans="2:7">
      <c r="B198" s="54"/>
    </row>
    <row r="202" spans="2:7">
      <c r="B202" s="1"/>
    </row>
    <row r="203" spans="2:7">
      <c r="B203" s="1"/>
    </row>
    <row r="219" spans="2:15">
      <c r="O219" s="56"/>
    </row>
    <row r="222" spans="2:15">
      <c r="B222" t="s">
        <v>108</v>
      </c>
      <c r="G222" t="s">
        <v>62</v>
      </c>
    </row>
    <row r="223" spans="2:15" ht="18.75">
      <c r="B223" s="46" t="s">
        <v>50</v>
      </c>
      <c r="C223" s="51">
        <v>1000</v>
      </c>
      <c r="D223" t="s">
        <v>42</v>
      </c>
      <c r="G223" s="46" t="s">
        <v>52</v>
      </c>
      <c r="H223">
        <v>12</v>
      </c>
      <c r="I223" t="s">
        <v>43</v>
      </c>
    </row>
    <row r="224" spans="2:15" ht="18.75">
      <c r="B224" s="46" t="s">
        <v>40</v>
      </c>
      <c r="C224" s="51">
        <v>70</v>
      </c>
      <c r="D224" t="s">
        <v>42</v>
      </c>
      <c r="G224" s="46" t="s">
        <v>53</v>
      </c>
      <c r="H224">
        <v>16</v>
      </c>
      <c r="I224" t="s">
        <v>43</v>
      </c>
    </row>
    <row r="225" spans="1:9">
      <c r="B225" s="46" t="s">
        <v>41</v>
      </c>
      <c r="C225" s="51">
        <v>140</v>
      </c>
      <c r="D225" t="s">
        <v>42</v>
      </c>
      <c r="G225" s="47" t="s">
        <v>54</v>
      </c>
      <c r="H225" s="51">
        <v>10</v>
      </c>
      <c r="I225" t="s">
        <v>42</v>
      </c>
    </row>
    <row r="226" spans="1:9" ht="18.75">
      <c r="B226" s="46" t="s">
        <v>51</v>
      </c>
      <c r="C226" s="51">
        <f>C225-10</f>
        <v>130</v>
      </c>
      <c r="D226" t="s">
        <v>42</v>
      </c>
      <c r="G226" s="47" t="s">
        <v>44</v>
      </c>
      <c r="H226" s="51">
        <v>2</v>
      </c>
      <c r="I226" t="s">
        <v>45</v>
      </c>
    </row>
    <row r="227" spans="1:9" ht="18.75">
      <c r="B227" s="46" t="s">
        <v>56</v>
      </c>
      <c r="C227">
        <f>C224*C225</f>
        <v>9800</v>
      </c>
      <c r="D227" t="s">
        <v>58</v>
      </c>
      <c r="G227" s="47" t="s">
        <v>57</v>
      </c>
      <c r="H227">
        <f>H226*(PI()*(H225/2)^2)</f>
        <v>157.07963267948966</v>
      </c>
      <c r="I227" t="s">
        <v>58</v>
      </c>
    </row>
    <row r="229" spans="1:9">
      <c r="G229" t="s">
        <v>63</v>
      </c>
    </row>
    <row r="230" spans="1:9">
      <c r="G230" s="47" t="s">
        <v>54</v>
      </c>
      <c r="H230" s="51">
        <v>4</v>
      </c>
      <c r="I230" t="s">
        <v>42</v>
      </c>
    </row>
    <row r="231" spans="1:9">
      <c r="G231" s="47" t="s">
        <v>46</v>
      </c>
      <c r="H231" s="51">
        <v>60</v>
      </c>
      <c r="I231" t="s">
        <v>42</v>
      </c>
    </row>
    <row r="238" spans="1:9">
      <c r="B238" s="1"/>
    </row>
    <row r="239" spans="1:9">
      <c r="A239" s="49"/>
    </row>
    <row r="240" spans="1:9">
      <c r="A240" s="49"/>
    </row>
    <row r="241" spans="1:30">
      <c r="A241" s="49"/>
    </row>
    <row r="242" spans="1:30">
      <c r="A242" s="49"/>
    </row>
    <row r="243" spans="1:30">
      <c r="A243" s="49"/>
    </row>
    <row r="244" spans="1:30">
      <c r="A244" s="49"/>
    </row>
    <row r="246" spans="1:30">
      <c r="B246" s="1"/>
    </row>
    <row r="254" spans="1:30">
      <c r="A254" s="45"/>
      <c r="B254" s="86"/>
    </row>
    <row r="255" spans="1:30" ht="16.5" thickBot="1"/>
    <row r="256" spans="1:30" ht="16.5" thickBot="1">
      <c r="B256" s="90" t="s">
        <v>1</v>
      </c>
      <c r="C256" s="88" t="s">
        <v>0</v>
      </c>
      <c r="D256" s="92"/>
      <c r="E256" s="88" t="s">
        <v>16</v>
      </c>
      <c r="F256" s="89"/>
      <c r="G256" s="93" t="s">
        <v>2</v>
      </c>
      <c r="H256" s="96" t="s">
        <v>17</v>
      </c>
      <c r="I256" s="97">
        <v>3</v>
      </c>
      <c r="J256" s="88" t="s">
        <v>18</v>
      </c>
      <c r="K256" s="89">
        <v>4</v>
      </c>
      <c r="L256" s="93" t="s">
        <v>3</v>
      </c>
      <c r="M256" s="96" t="s">
        <v>19</v>
      </c>
      <c r="N256" s="97"/>
      <c r="O256" s="88" t="s">
        <v>20</v>
      </c>
      <c r="P256" s="89"/>
      <c r="Q256" s="93" t="s">
        <v>4</v>
      </c>
      <c r="R256" s="96" t="s">
        <v>21</v>
      </c>
      <c r="S256" s="97"/>
      <c r="T256" s="88" t="s">
        <v>22</v>
      </c>
      <c r="U256" s="89"/>
      <c r="V256" s="107" t="s">
        <v>5</v>
      </c>
      <c r="W256" s="96" t="s">
        <v>31</v>
      </c>
      <c r="X256" s="97"/>
      <c r="Y256" s="96" t="s">
        <v>32</v>
      </c>
      <c r="Z256" s="97"/>
      <c r="AA256" s="90" t="s">
        <v>36</v>
      </c>
      <c r="AC256" t="s">
        <v>32</v>
      </c>
      <c r="AD256" t="s">
        <v>47</v>
      </c>
    </row>
    <row r="257" spans="2:30">
      <c r="B257" s="91"/>
      <c r="C257" s="98" t="s">
        <v>23</v>
      </c>
      <c r="D257" s="100" t="s">
        <v>6</v>
      </c>
      <c r="E257" s="102" t="s">
        <v>24</v>
      </c>
      <c r="F257" s="103" t="s">
        <v>7</v>
      </c>
      <c r="G257" s="94"/>
      <c r="H257" s="98" t="s">
        <v>25</v>
      </c>
      <c r="I257" s="100" t="s">
        <v>8</v>
      </c>
      <c r="J257" s="102" t="s">
        <v>26</v>
      </c>
      <c r="K257" s="103" t="s">
        <v>9</v>
      </c>
      <c r="L257" s="94"/>
      <c r="M257" s="98" t="s">
        <v>27</v>
      </c>
      <c r="N257" s="100" t="s">
        <v>10</v>
      </c>
      <c r="O257" s="102" t="s">
        <v>28</v>
      </c>
      <c r="P257" s="103" t="s">
        <v>11</v>
      </c>
      <c r="Q257" s="94"/>
      <c r="R257" s="98" t="s">
        <v>29</v>
      </c>
      <c r="S257" s="100" t="s">
        <v>12</v>
      </c>
      <c r="T257" s="102" t="s">
        <v>30</v>
      </c>
      <c r="U257" s="103" t="s">
        <v>13</v>
      </c>
      <c r="V257" s="108"/>
      <c r="W257" s="98" t="s">
        <v>35</v>
      </c>
      <c r="X257" s="100" t="s">
        <v>49</v>
      </c>
      <c r="Y257" s="98" t="s">
        <v>34</v>
      </c>
      <c r="Z257" s="100" t="s">
        <v>33</v>
      </c>
      <c r="AA257" s="91"/>
      <c r="AC257" t="s">
        <v>31</v>
      </c>
      <c r="AD257" t="s">
        <v>48</v>
      </c>
    </row>
    <row r="258" spans="2:30" ht="16.5" thickBot="1">
      <c r="B258" s="91"/>
      <c r="C258" s="99"/>
      <c r="D258" s="101"/>
      <c r="E258" s="99"/>
      <c r="F258" s="101"/>
      <c r="G258" s="95"/>
      <c r="H258" s="99"/>
      <c r="I258" s="101"/>
      <c r="J258" s="99"/>
      <c r="K258" s="101"/>
      <c r="L258" s="95"/>
      <c r="M258" s="99"/>
      <c r="N258" s="101"/>
      <c r="O258" s="99"/>
      <c r="P258" s="101"/>
      <c r="Q258" s="95"/>
      <c r="R258" s="99"/>
      <c r="S258" s="101"/>
      <c r="T258" s="99"/>
      <c r="U258" s="101"/>
      <c r="V258" s="108"/>
      <c r="W258" s="99"/>
      <c r="X258" s="101"/>
      <c r="Y258" s="99"/>
      <c r="Z258" s="101"/>
      <c r="AA258" s="91"/>
      <c r="AC258" s="52" t="s">
        <v>65</v>
      </c>
    </row>
    <row r="259" spans="2:30" ht="16.5" thickBot="1">
      <c r="B259" s="2">
        <v>1</v>
      </c>
      <c r="C259" s="33">
        <v>2</v>
      </c>
      <c r="D259" s="27">
        <v>3</v>
      </c>
      <c r="E259" s="33">
        <v>4</v>
      </c>
      <c r="F259" s="27">
        <v>5</v>
      </c>
      <c r="G259" s="15">
        <v>6</v>
      </c>
      <c r="H259" s="33">
        <v>7</v>
      </c>
      <c r="I259" s="27">
        <v>8</v>
      </c>
      <c r="J259" s="33">
        <v>9</v>
      </c>
      <c r="K259" s="27">
        <v>10</v>
      </c>
      <c r="L259" s="15">
        <v>11</v>
      </c>
      <c r="M259" s="33">
        <v>12</v>
      </c>
      <c r="N259" s="27">
        <v>13</v>
      </c>
      <c r="O259" s="34">
        <v>14</v>
      </c>
      <c r="P259" s="27">
        <v>15</v>
      </c>
      <c r="Q259" s="15">
        <v>16</v>
      </c>
      <c r="R259" s="33">
        <v>17</v>
      </c>
      <c r="S259" s="27">
        <v>18</v>
      </c>
      <c r="T259" s="34">
        <v>19</v>
      </c>
      <c r="U259" s="27">
        <v>20</v>
      </c>
      <c r="V259" s="15">
        <v>21</v>
      </c>
      <c r="W259" s="26">
        <v>22</v>
      </c>
      <c r="X259" s="27">
        <v>23</v>
      </c>
      <c r="Y259" s="15">
        <v>24</v>
      </c>
      <c r="Z259" s="17">
        <v>25</v>
      </c>
      <c r="AA259" s="2">
        <v>26</v>
      </c>
    </row>
    <row r="260" spans="2:30">
      <c r="B260" s="39">
        <v>0</v>
      </c>
      <c r="C260" s="4">
        <v>1355</v>
      </c>
      <c r="D260" s="5">
        <f>C260-$C$260</f>
        <v>0</v>
      </c>
      <c r="E260" s="4">
        <v>658</v>
      </c>
      <c r="F260" s="5">
        <f t="shared" ref="F260:F273" si="6">E260-$E$260</f>
        <v>0</v>
      </c>
      <c r="G260" s="6">
        <f t="shared" ref="G260:G273" si="7">(D260+F260)/2</f>
        <v>0</v>
      </c>
      <c r="H260" s="4">
        <v>485</v>
      </c>
      <c r="I260" s="5">
        <f t="shared" ref="I260:I273" si="8">H260-$H$260</f>
        <v>0</v>
      </c>
      <c r="J260" s="4">
        <v>1790</v>
      </c>
      <c r="K260" s="5">
        <f t="shared" ref="K260:K273" si="9">J260-$J$260</f>
        <v>0</v>
      </c>
      <c r="L260" s="6">
        <f>(I260+K260)/2</f>
        <v>0</v>
      </c>
      <c r="M260" s="4">
        <v>1843</v>
      </c>
      <c r="N260" s="5">
        <f t="shared" ref="N260:N273" si="10">M260-$M$260</f>
        <v>0</v>
      </c>
      <c r="O260" s="4">
        <v>-1281</v>
      </c>
      <c r="P260" s="5">
        <f t="shared" ref="P260:P273" si="11">O260-$O$260</f>
        <v>0</v>
      </c>
      <c r="Q260" s="6">
        <f t="shared" ref="Q260:Q273" si="12">(N260+P260)/2</f>
        <v>0</v>
      </c>
      <c r="R260" s="4">
        <v>1140</v>
      </c>
      <c r="S260" s="5">
        <f t="shared" ref="S260:S273" si="13">R260-$R$260</f>
        <v>0</v>
      </c>
      <c r="T260" s="4">
        <v>1178</v>
      </c>
      <c r="U260" s="5">
        <f t="shared" ref="U260:U273" si="14">T260-$T$260</f>
        <v>0</v>
      </c>
      <c r="V260" s="6">
        <f>(S260+U260)/2</f>
        <v>0</v>
      </c>
      <c r="W260" s="21">
        <v>1</v>
      </c>
      <c r="X260" s="22">
        <f t="shared" ref="X260:X273" si="15">((W260-$W$260)/20)*1000</f>
        <v>0</v>
      </c>
      <c r="Y260" s="24">
        <v>8.99</v>
      </c>
      <c r="Z260" s="41">
        <f t="shared" ref="Z260:Z274" si="16">$Y$260-Y260</f>
        <v>0</v>
      </c>
      <c r="AA260" s="40"/>
    </row>
    <row r="261" spans="2:30">
      <c r="B261" s="7">
        <v>1</v>
      </c>
      <c r="C261" s="8">
        <v>1333</v>
      </c>
      <c r="D261" s="9">
        <f>C261-C260</f>
        <v>-22</v>
      </c>
      <c r="E261" s="8">
        <v>625</v>
      </c>
      <c r="F261" s="9">
        <f t="shared" si="6"/>
        <v>-33</v>
      </c>
      <c r="G261" s="10">
        <f t="shared" si="7"/>
        <v>-27.5</v>
      </c>
      <c r="H261" s="8">
        <v>470</v>
      </c>
      <c r="I261" s="9">
        <f t="shared" si="8"/>
        <v>-15</v>
      </c>
      <c r="J261" s="8">
        <v>1765</v>
      </c>
      <c r="K261" s="9">
        <f t="shared" si="9"/>
        <v>-25</v>
      </c>
      <c r="L261" s="10">
        <f>(I261+K261)/2</f>
        <v>-20</v>
      </c>
      <c r="M261" s="8">
        <v>1835</v>
      </c>
      <c r="N261" s="9">
        <f t="shared" si="10"/>
        <v>-8</v>
      </c>
      <c r="O261" s="8">
        <v>-1298</v>
      </c>
      <c r="P261" s="9">
        <f t="shared" si="11"/>
        <v>-17</v>
      </c>
      <c r="Q261" s="10">
        <f t="shared" si="12"/>
        <v>-12.5</v>
      </c>
      <c r="R261" s="8">
        <v>1144</v>
      </c>
      <c r="S261" s="9">
        <f t="shared" si="13"/>
        <v>4</v>
      </c>
      <c r="T261" s="8">
        <v>1173</v>
      </c>
      <c r="U261" s="9">
        <f t="shared" si="14"/>
        <v>-5</v>
      </c>
      <c r="V261" s="10">
        <f>(S261+U261)/2</f>
        <v>-0.5</v>
      </c>
      <c r="W261" s="23">
        <v>1</v>
      </c>
      <c r="X261" s="50">
        <f t="shared" si="15"/>
        <v>0</v>
      </c>
      <c r="Y261" s="25">
        <v>8.85</v>
      </c>
      <c r="Z261" s="42">
        <f t="shared" si="16"/>
        <v>0.14000000000000057</v>
      </c>
      <c r="AA261" s="19"/>
    </row>
    <row r="262" spans="2:30">
      <c r="B262" s="11">
        <v>2</v>
      </c>
      <c r="C262" s="12">
        <v>1303</v>
      </c>
      <c r="D262" s="13">
        <f t="shared" ref="D262:D273" si="17">C262-C261</f>
        <v>-30</v>
      </c>
      <c r="E262" s="12">
        <v>580</v>
      </c>
      <c r="F262" s="13">
        <f t="shared" si="6"/>
        <v>-78</v>
      </c>
      <c r="G262" s="10">
        <f t="shared" si="7"/>
        <v>-54</v>
      </c>
      <c r="H262" s="12">
        <v>451</v>
      </c>
      <c r="I262" s="13">
        <f t="shared" si="8"/>
        <v>-34</v>
      </c>
      <c r="J262" s="12">
        <v>1730</v>
      </c>
      <c r="K262" s="13">
        <f t="shared" si="9"/>
        <v>-60</v>
      </c>
      <c r="L262" s="10">
        <f t="shared" ref="L262:L273" si="18">(I262+K262)/2</f>
        <v>-47</v>
      </c>
      <c r="M262" s="12">
        <v>1831</v>
      </c>
      <c r="N262" s="13">
        <f t="shared" si="10"/>
        <v>-12</v>
      </c>
      <c r="O262" s="12">
        <v>-1320</v>
      </c>
      <c r="P262" s="13">
        <f t="shared" si="11"/>
        <v>-39</v>
      </c>
      <c r="Q262" s="10">
        <f t="shared" si="12"/>
        <v>-25.5</v>
      </c>
      <c r="R262" s="12">
        <v>1150</v>
      </c>
      <c r="S262" s="13">
        <f t="shared" si="13"/>
        <v>10</v>
      </c>
      <c r="T262" s="12">
        <v>1165</v>
      </c>
      <c r="U262" s="13">
        <f t="shared" si="14"/>
        <v>-13</v>
      </c>
      <c r="V262" s="10">
        <f t="shared" ref="V262:V273" si="19">(S262+U262)/2</f>
        <v>-1.5</v>
      </c>
      <c r="W262" s="16">
        <v>3</v>
      </c>
      <c r="X262" s="53">
        <f t="shared" si="15"/>
        <v>100</v>
      </c>
      <c r="Y262" s="20">
        <v>8.75</v>
      </c>
      <c r="Z262" s="43">
        <f t="shared" si="16"/>
        <v>0.24000000000000021</v>
      </c>
      <c r="AA262" s="19"/>
    </row>
    <row r="263" spans="2:30">
      <c r="B263" s="3">
        <v>3</v>
      </c>
      <c r="C263" s="8">
        <v>1269</v>
      </c>
      <c r="D263" s="9">
        <f t="shared" si="17"/>
        <v>-34</v>
      </c>
      <c r="E263" s="8">
        <v>530</v>
      </c>
      <c r="F263" s="9">
        <f t="shared" si="6"/>
        <v>-128</v>
      </c>
      <c r="G263" s="10">
        <f t="shared" si="7"/>
        <v>-81</v>
      </c>
      <c r="H263" s="8">
        <v>421</v>
      </c>
      <c r="I263" s="9">
        <f t="shared" si="8"/>
        <v>-64</v>
      </c>
      <c r="J263" s="8">
        <v>1700</v>
      </c>
      <c r="K263" s="9">
        <f t="shared" si="9"/>
        <v>-90</v>
      </c>
      <c r="L263" s="10">
        <f t="shared" si="18"/>
        <v>-77</v>
      </c>
      <c r="M263" s="8">
        <v>1820</v>
      </c>
      <c r="N263" s="9">
        <f t="shared" si="10"/>
        <v>-23</v>
      </c>
      <c r="O263" s="8">
        <v>-1333</v>
      </c>
      <c r="P263" s="9">
        <f t="shared" si="11"/>
        <v>-52</v>
      </c>
      <c r="Q263" s="10">
        <f t="shared" si="12"/>
        <v>-37.5</v>
      </c>
      <c r="R263" s="8">
        <v>1151</v>
      </c>
      <c r="S263" s="9">
        <f t="shared" si="13"/>
        <v>11</v>
      </c>
      <c r="T263" s="8">
        <v>1185</v>
      </c>
      <c r="U263" s="9">
        <f t="shared" si="14"/>
        <v>7</v>
      </c>
      <c r="V263" s="10">
        <f t="shared" si="19"/>
        <v>9</v>
      </c>
      <c r="W263" s="23">
        <v>5.5</v>
      </c>
      <c r="X263" s="50">
        <f t="shared" si="15"/>
        <v>225</v>
      </c>
      <c r="Y263" s="25">
        <v>8.4600000000000009</v>
      </c>
      <c r="Z263" s="42">
        <f t="shared" si="16"/>
        <v>0.52999999999999936</v>
      </c>
      <c r="AA263" s="19"/>
    </row>
    <row r="264" spans="2:30">
      <c r="B264" s="7">
        <v>4</v>
      </c>
      <c r="C264" s="8">
        <v>1225</v>
      </c>
      <c r="D264" s="9">
        <f t="shared" si="17"/>
        <v>-44</v>
      </c>
      <c r="E264" s="8">
        <v>430</v>
      </c>
      <c r="F264" s="9">
        <f t="shared" si="6"/>
        <v>-228</v>
      </c>
      <c r="G264" s="10">
        <f t="shared" si="7"/>
        <v>-136</v>
      </c>
      <c r="H264" s="8">
        <v>415</v>
      </c>
      <c r="I264" s="9">
        <f t="shared" si="8"/>
        <v>-70</v>
      </c>
      <c r="J264" s="8">
        <v>1642</v>
      </c>
      <c r="K264" s="9">
        <f t="shared" si="9"/>
        <v>-148</v>
      </c>
      <c r="L264" s="10">
        <f t="shared" si="18"/>
        <v>-109</v>
      </c>
      <c r="M264" s="8">
        <v>1860</v>
      </c>
      <c r="N264" s="9">
        <f t="shared" si="10"/>
        <v>17</v>
      </c>
      <c r="O264" s="8">
        <v>-1351</v>
      </c>
      <c r="P264" s="9">
        <f t="shared" si="11"/>
        <v>-70</v>
      </c>
      <c r="Q264" s="10">
        <f t="shared" si="12"/>
        <v>-26.5</v>
      </c>
      <c r="R264" s="8">
        <v>1210</v>
      </c>
      <c r="S264" s="9">
        <f t="shared" si="13"/>
        <v>70</v>
      </c>
      <c r="T264" s="8">
        <v>1200</v>
      </c>
      <c r="U264" s="9">
        <f t="shared" si="14"/>
        <v>22</v>
      </c>
      <c r="V264" s="10">
        <f t="shared" si="19"/>
        <v>46</v>
      </c>
      <c r="W264" s="23">
        <v>10.5</v>
      </c>
      <c r="X264" s="50">
        <f t="shared" si="15"/>
        <v>475</v>
      </c>
      <c r="Y264" s="25">
        <v>8.24</v>
      </c>
      <c r="Z264" s="42">
        <f t="shared" si="16"/>
        <v>0.75</v>
      </c>
      <c r="AA264" s="19"/>
    </row>
    <row r="265" spans="2:30">
      <c r="B265" s="11">
        <v>5</v>
      </c>
      <c r="C265" s="12">
        <v>1163</v>
      </c>
      <c r="D265" s="13">
        <f t="shared" si="17"/>
        <v>-62</v>
      </c>
      <c r="E265" s="12">
        <v>360</v>
      </c>
      <c r="F265" s="13">
        <f t="shared" si="6"/>
        <v>-298</v>
      </c>
      <c r="G265" s="10">
        <f t="shared" si="7"/>
        <v>-180</v>
      </c>
      <c r="H265" s="12">
        <v>391</v>
      </c>
      <c r="I265" s="13">
        <f t="shared" si="8"/>
        <v>-94</v>
      </c>
      <c r="J265" s="12">
        <v>1641</v>
      </c>
      <c r="K265" s="13">
        <f t="shared" si="9"/>
        <v>-149</v>
      </c>
      <c r="L265" s="10">
        <f t="shared" si="18"/>
        <v>-121.5</v>
      </c>
      <c r="M265" s="12">
        <v>1948</v>
      </c>
      <c r="N265" s="13">
        <f t="shared" si="10"/>
        <v>105</v>
      </c>
      <c r="O265" s="12">
        <v>-1261</v>
      </c>
      <c r="P265" s="13">
        <f t="shared" si="11"/>
        <v>20</v>
      </c>
      <c r="Q265" s="10">
        <f t="shared" si="12"/>
        <v>62.5</v>
      </c>
      <c r="R265" s="12">
        <v>1176</v>
      </c>
      <c r="S265" s="13">
        <f t="shared" si="13"/>
        <v>36</v>
      </c>
      <c r="T265" s="12">
        <v>1200</v>
      </c>
      <c r="U265" s="13">
        <f t="shared" si="14"/>
        <v>22</v>
      </c>
      <c r="V265" s="10">
        <f t="shared" si="19"/>
        <v>29</v>
      </c>
      <c r="W265" s="16">
        <v>13</v>
      </c>
      <c r="X265" s="53">
        <f t="shared" si="15"/>
        <v>600</v>
      </c>
      <c r="Y265" s="20">
        <v>8.1</v>
      </c>
      <c r="Z265" s="43">
        <f t="shared" si="16"/>
        <v>0.89000000000000057</v>
      </c>
      <c r="AA265" s="19"/>
    </row>
    <row r="266" spans="2:30">
      <c r="B266" s="3">
        <v>6</v>
      </c>
      <c r="C266" s="8">
        <v>1124</v>
      </c>
      <c r="D266" s="9">
        <f t="shared" si="17"/>
        <v>-39</v>
      </c>
      <c r="E266" s="8">
        <v>308</v>
      </c>
      <c r="F266" s="9">
        <f t="shared" si="6"/>
        <v>-350</v>
      </c>
      <c r="G266" s="10">
        <f t="shared" si="7"/>
        <v>-194.5</v>
      </c>
      <c r="H266" s="8">
        <v>381</v>
      </c>
      <c r="I266" s="9">
        <f t="shared" si="8"/>
        <v>-104</v>
      </c>
      <c r="J266" s="8">
        <v>1628</v>
      </c>
      <c r="K266" s="9">
        <f t="shared" si="9"/>
        <v>-162</v>
      </c>
      <c r="L266" s="10">
        <f t="shared" si="18"/>
        <v>-133</v>
      </c>
      <c r="M266" s="8">
        <v>2020</v>
      </c>
      <c r="N266" s="9">
        <f t="shared" si="10"/>
        <v>177</v>
      </c>
      <c r="O266" s="8">
        <v>-1221</v>
      </c>
      <c r="P266" s="9">
        <f t="shared" si="11"/>
        <v>60</v>
      </c>
      <c r="Q266" s="10">
        <f t="shared" si="12"/>
        <v>118.5</v>
      </c>
      <c r="R266" s="8">
        <v>1172</v>
      </c>
      <c r="S266" s="9">
        <f t="shared" si="13"/>
        <v>32</v>
      </c>
      <c r="T266" s="8">
        <v>1215</v>
      </c>
      <c r="U266" s="9">
        <f t="shared" si="14"/>
        <v>37</v>
      </c>
      <c r="V266" s="10">
        <f t="shared" si="19"/>
        <v>34.5</v>
      </c>
      <c r="W266" s="23">
        <v>21</v>
      </c>
      <c r="X266" s="50">
        <f t="shared" si="15"/>
        <v>1000</v>
      </c>
      <c r="Y266" s="25">
        <v>7.96</v>
      </c>
      <c r="Z266" s="42">
        <f t="shared" si="16"/>
        <v>1.0300000000000002</v>
      </c>
      <c r="AA266" s="19"/>
    </row>
    <row r="267" spans="2:30">
      <c r="B267" s="7">
        <v>7</v>
      </c>
      <c r="C267" s="8">
        <v>1094</v>
      </c>
      <c r="D267" s="9">
        <f t="shared" si="17"/>
        <v>-30</v>
      </c>
      <c r="E267" s="8">
        <v>257</v>
      </c>
      <c r="F267" s="9">
        <f t="shared" si="6"/>
        <v>-401</v>
      </c>
      <c r="G267" s="10">
        <f t="shared" si="7"/>
        <v>-215.5</v>
      </c>
      <c r="H267" s="8">
        <v>380</v>
      </c>
      <c r="I267" s="9">
        <f t="shared" si="8"/>
        <v>-105</v>
      </c>
      <c r="J267" s="8">
        <v>1616</v>
      </c>
      <c r="K267" s="9">
        <f t="shared" si="9"/>
        <v>-174</v>
      </c>
      <c r="L267" s="10">
        <f t="shared" si="18"/>
        <v>-139.5</v>
      </c>
      <c r="M267" s="8">
        <v>2091</v>
      </c>
      <c r="N267" s="9">
        <f t="shared" si="10"/>
        <v>248</v>
      </c>
      <c r="O267" s="8">
        <v>-1195</v>
      </c>
      <c r="P267" s="9">
        <f t="shared" si="11"/>
        <v>86</v>
      </c>
      <c r="Q267" s="10">
        <f t="shared" si="12"/>
        <v>167</v>
      </c>
      <c r="R267" s="8">
        <v>1180</v>
      </c>
      <c r="S267" s="9">
        <f t="shared" si="13"/>
        <v>40</v>
      </c>
      <c r="T267" s="8">
        <v>1231</v>
      </c>
      <c r="U267" s="9">
        <f t="shared" si="14"/>
        <v>53</v>
      </c>
      <c r="V267" s="10">
        <f t="shared" si="19"/>
        <v>46.5</v>
      </c>
      <c r="W267" s="23">
        <v>24</v>
      </c>
      <c r="X267" s="50">
        <f t="shared" si="15"/>
        <v>1150</v>
      </c>
      <c r="Y267" s="25">
        <v>7.84</v>
      </c>
      <c r="Z267" s="42">
        <f t="shared" si="16"/>
        <v>1.1500000000000004</v>
      </c>
      <c r="AA267" s="19"/>
    </row>
    <row r="268" spans="2:30">
      <c r="B268" s="11">
        <v>8</v>
      </c>
      <c r="C268" s="12">
        <v>1066</v>
      </c>
      <c r="D268" s="13">
        <f t="shared" si="17"/>
        <v>-28</v>
      </c>
      <c r="E268" s="12">
        <v>205</v>
      </c>
      <c r="F268" s="13">
        <f t="shared" si="6"/>
        <v>-453</v>
      </c>
      <c r="G268" s="10">
        <f t="shared" si="7"/>
        <v>-240.5</v>
      </c>
      <c r="H268" s="12">
        <v>378</v>
      </c>
      <c r="I268" s="13">
        <f t="shared" si="8"/>
        <v>-107</v>
      </c>
      <c r="J268" s="12">
        <v>1601</v>
      </c>
      <c r="K268" s="13">
        <f t="shared" si="9"/>
        <v>-189</v>
      </c>
      <c r="L268" s="10">
        <f t="shared" si="18"/>
        <v>-148</v>
      </c>
      <c r="M268" s="12">
        <v>2152</v>
      </c>
      <c r="N268" s="13">
        <f t="shared" si="10"/>
        <v>309</v>
      </c>
      <c r="O268" s="12">
        <v>-1165</v>
      </c>
      <c r="P268" s="13">
        <f t="shared" si="11"/>
        <v>116</v>
      </c>
      <c r="Q268" s="10">
        <f t="shared" si="12"/>
        <v>212.5</v>
      </c>
      <c r="R268" s="12">
        <v>1184</v>
      </c>
      <c r="S268" s="13">
        <f t="shared" si="13"/>
        <v>44</v>
      </c>
      <c r="T268" s="12">
        <v>1247</v>
      </c>
      <c r="U268" s="13">
        <f t="shared" si="14"/>
        <v>69</v>
      </c>
      <c r="V268" s="10">
        <f t="shared" si="19"/>
        <v>56.5</v>
      </c>
      <c r="W268" s="16">
        <v>26.5</v>
      </c>
      <c r="X268" s="53">
        <f t="shared" si="15"/>
        <v>1275</v>
      </c>
      <c r="Y268" s="20">
        <v>7.7</v>
      </c>
      <c r="Z268" s="43">
        <f t="shared" si="16"/>
        <v>1.29</v>
      </c>
      <c r="AA268" s="19"/>
    </row>
    <row r="269" spans="2:30">
      <c r="B269" s="3">
        <v>9</v>
      </c>
      <c r="C269" s="8">
        <v>1035</v>
      </c>
      <c r="D269" s="9">
        <f t="shared" si="17"/>
        <v>-31</v>
      </c>
      <c r="E269" s="8">
        <v>150</v>
      </c>
      <c r="F269" s="9">
        <f t="shared" si="6"/>
        <v>-508</v>
      </c>
      <c r="G269" s="10">
        <f t="shared" si="7"/>
        <v>-269.5</v>
      </c>
      <c r="H269" s="8">
        <v>382</v>
      </c>
      <c r="I269" s="9">
        <f t="shared" si="8"/>
        <v>-103</v>
      </c>
      <c r="J269" s="8">
        <v>1581</v>
      </c>
      <c r="K269" s="9">
        <f t="shared" si="9"/>
        <v>-209</v>
      </c>
      <c r="L269" s="10">
        <f t="shared" si="18"/>
        <v>-156</v>
      </c>
      <c r="M269" s="8">
        <v>2213</v>
      </c>
      <c r="N269" s="9">
        <f t="shared" si="10"/>
        <v>370</v>
      </c>
      <c r="O269" s="8">
        <v>-1144</v>
      </c>
      <c r="P269" s="9">
        <f t="shared" si="11"/>
        <v>137</v>
      </c>
      <c r="Q269" s="10">
        <f t="shared" si="12"/>
        <v>253.5</v>
      </c>
      <c r="R269" s="8">
        <v>1170</v>
      </c>
      <c r="S269" s="9">
        <f t="shared" si="13"/>
        <v>30</v>
      </c>
      <c r="T269" s="8">
        <v>1265</v>
      </c>
      <c r="U269" s="9">
        <f t="shared" si="14"/>
        <v>87</v>
      </c>
      <c r="V269" s="10">
        <f t="shared" si="19"/>
        <v>58.5</v>
      </c>
      <c r="W269" s="23">
        <v>29</v>
      </c>
      <c r="X269" s="50">
        <f t="shared" si="15"/>
        <v>1400</v>
      </c>
      <c r="Y269" s="25">
        <v>7.57</v>
      </c>
      <c r="Z269" s="42">
        <f t="shared" si="16"/>
        <v>1.42</v>
      </c>
      <c r="AA269" s="19"/>
      <c r="AB269" t="s">
        <v>66</v>
      </c>
    </row>
    <row r="270" spans="2:30">
      <c r="B270" s="7">
        <v>10</v>
      </c>
      <c r="C270" s="8">
        <v>1001</v>
      </c>
      <c r="D270" s="9">
        <f t="shared" si="17"/>
        <v>-34</v>
      </c>
      <c r="E270" s="8">
        <v>91</v>
      </c>
      <c r="F270" s="9">
        <f t="shared" si="6"/>
        <v>-567</v>
      </c>
      <c r="G270" s="10">
        <f t="shared" si="7"/>
        <v>-300.5</v>
      </c>
      <c r="H270" s="8">
        <v>381</v>
      </c>
      <c r="I270" s="9">
        <f t="shared" si="8"/>
        <v>-104</v>
      </c>
      <c r="J270" s="8">
        <v>1558</v>
      </c>
      <c r="K270" s="9">
        <f t="shared" si="9"/>
        <v>-232</v>
      </c>
      <c r="L270" s="10">
        <f t="shared" si="18"/>
        <v>-168</v>
      </c>
      <c r="M270" s="8">
        <v>2256</v>
      </c>
      <c r="N270" s="9">
        <f t="shared" si="10"/>
        <v>413</v>
      </c>
      <c r="O270" s="8">
        <v>-1141</v>
      </c>
      <c r="P270" s="9">
        <f t="shared" si="11"/>
        <v>140</v>
      </c>
      <c r="Q270" s="10">
        <f t="shared" si="12"/>
        <v>276.5</v>
      </c>
      <c r="R270" s="8">
        <v>1107</v>
      </c>
      <c r="S270" s="9">
        <f t="shared" si="13"/>
        <v>-33</v>
      </c>
      <c r="T270" s="8">
        <v>1284</v>
      </c>
      <c r="U270" s="9">
        <f t="shared" si="14"/>
        <v>106</v>
      </c>
      <c r="V270" s="10">
        <f t="shared" si="19"/>
        <v>36.5</v>
      </c>
      <c r="W270" s="23">
        <v>32.5</v>
      </c>
      <c r="X270" s="50">
        <f t="shared" si="15"/>
        <v>1575</v>
      </c>
      <c r="Y270" s="25">
        <v>7.43</v>
      </c>
      <c r="Z270" s="42">
        <f t="shared" si="16"/>
        <v>1.5600000000000005</v>
      </c>
      <c r="AA270" s="19"/>
    </row>
    <row r="271" spans="2:30">
      <c r="B271" s="11">
        <v>11</v>
      </c>
      <c r="C271" s="12">
        <v>975</v>
      </c>
      <c r="D271" s="13">
        <f t="shared" si="17"/>
        <v>-26</v>
      </c>
      <c r="E271" s="12">
        <v>31</v>
      </c>
      <c r="F271" s="13">
        <f t="shared" si="6"/>
        <v>-627</v>
      </c>
      <c r="G271" s="10">
        <f t="shared" si="7"/>
        <v>-326.5</v>
      </c>
      <c r="H271" s="12">
        <v>385</v>
      </c>
      <c r="I271" s="13">
        <f t="shared" si="8"/>
        <v>-100</v>
      </c>
      <c r="J271" s="12">
        <v>1534</v>
      </c>
      <c r="K271" s="13">
        <f t="shared" si="9"/>
        <v>-256</v>
      </c>
      <c r="L271" s="10">
        <f t="shared" si="18"/>
        <v>-178</v>
      </c>
      <c r="M271" s="12">
        <v>2311</v>
      </c>
      <c r="N271" s="13">
        <f t="shared" si="10"/>
        <v>468</v>
      </c>
      <c r="O271" s="12">
        <v>-1127</v>
      </c>
      <c r="P271" s="13">
        <f t="shared" si="11"/>
        <v>154</v>
      </c>
      <c r="Q271" s="10">
        <f t="shared" si="12"/>
        <v>311</v>
      </c>
      <c r="R271" s="12">
        <v>1113</v>
      </c>
      <c r="S271" s="13">
        <f t="shared" si="13"/>
        <v>-27</v>
      </c>
      <c r="T271" s="12">
        <v>1318</v>
      </c>
      <c r="U271" s="13">
        <f t="shared" si="14"/>
        <v>140</v>
      </c>
      <c r="V271" s="10">
        <f t="shared" si="19"/>
        <v>56.5</v>
      </c>
      <c r="W271" s="16">
        <v>35</v>
      </c>
      <c r="X271" s="53">
        <f t="shared" si="15"/>
        <v>1700</v>
      </c>
      <c r="Y271" s="30">
        <v>7.32</v>
      </c>
      <c r="Z271" s="43">
        <f t="shared" si="16"/>
        <v>1.67</v>
      </c>
      <c r="AA271" s="35"/>
    </row>
    <row r="272" spans="2:30">
      <c r="B272" s="3">
        <v>12</v>
      </c>
      <c r="C272" s="8">
        <v>946</v>
      </c>
      <c r="D272" s="9">
        <f t="shared" si="17"/>
        <v>-29</v>
      </c>
      <c r="E272" s="8">
        <v>-29</v>
      </c>
      <c r="F272" s="9">
        <f t="shared" si="6"/>
        <v>-687</v>
      </c>
      <c r="G272" s="10">
        <f t="shared" si="7"/>
        <v>-358</v>
      </c>
      <c r="H272" s="8">
        <v>395</v>
      </c>
      <c r="I272" s="9">
        <f t="shared" si="8"/>
        <v>-90</v>
      </c>
      <c r="J272" s="8">
        <v>1510</v>
      </c>
      <c r="K272" s="9">
        <f t="shared" si="9"/>
        <v>-280</v>
      </c>
      <c r="L272" s="10">
        <f t="shared" si="18"/>
        <v>-185</v>
      </c>
      <c r="M272" s="8">
        <v>2376</v>
      </c>
      <c r="N272" s="9">
        <f t="shared" si="10"/>
        <v>533</v>
      </c>
      <c r="O272" s="8">
        <v>-1117</v>
      </c>
      <c r="P272" s="9">
        <f t="shared" si="11"/>
        <v>164</v>
      </c>
      <c r="Q272" s="10">
        <f t="shared" si="12"/>
        <v>348.5</v>
      </c>
      <c r="R272" s="8">
        <v>1136</v>
      </c>
      <c r="S272" s="9">
        <f t="shared" si="13"/>
        <v>-4</v>
      </c>
      <c r="T272" s="8">
        <v>1355</v>
      </c>
      <c r="U272" s="9">
        <f t="shared" si="14"/>
        <v>177</v>
      </c>
      <c r="V272" s="10">
        <f t="shared" si="19"/>
        <v>86.5</v>
      </c>
      <c r="W272" s="23">
        <v>37.5</v>
      </c>
      <c r="X272" s="50">
        <f t="shared" si="15"/>
        <v>1825</v>
      </c>
      <c r="Y272" s="31">
        <v>7.18</v>
      </c>
      <c r="Z272" s="42">
        <f t="shared" si="16"/>
        <v>1.8100000000000005</v>
      </c>
      <c r="AA272" s="35"/>
    </row>
    <row r="273" spans="2:28">
      <c r="B273" s="7">
        <v>13</v>
      </c>
      <c r="C273" s="8">
        <v>919</v>
      </c>
      <c r="D273" s="9">
        <f t="shared" si="17"/>
        <v>-27</v>
      </c>
      <c r="E273" s="8">
        <v>-109</v>
      </c>
      <c r="F273" s="9">
        <f t="shared" si="6"/>
        <v>-767</v>
      </c>
      <c r="G273" s="10">
        <f t="shared" si="7"/>
        <v>-397</v>
      </c>
      <c r="H273" s="8">
        <v>432</v>
      </c>
      <c r="I273" s="9">
        <f t="shared" si="8"/>
        <v>-53</v>
      </c>
      <c r="J273" s="8">
        <v>1480</v>
      </c>
      <c r="K273" s="9">
        <f t="shared" si="9"/>
        <v>-310</v>
      </c>
      <c r="L273" s="10">
        <f t="shared" si="18"/>
        <v>-181.5</v>
      </c>
      <c r="M273" s="8">
        <v>2488</v>
      </c>
      <c r="N273" s="9">
        <f t="shared" si="10"/>
        <v>645</v>
      </c>
      <c r="O273" s="8">
        <v>-1100</v>
      </c>
      <c r="P273" s="9">
        <f t="shared" si="11"/>
        <v>181</v>
      </c>
      <c r="Q273" s="10">
        <f t="shared" si="12"/>
        <v>413</v>
      </c>
      <c r="R273" s="8">
        <v>1161</v>
      </c>
      <c r="S273" s="9">
        <f t="shared" si="13"/>
        <v>21</v>
      </c>
      <c r="T273" s="8">
        <v>1397</v>
      </c>
      <c r="U273" s="9">
        <f t="shared" si="14"/>
        <v>219</v>
      </c>
      <c r="V273" s="10">
        <f t="shared" si="19"/>
        <v>120</v>
      </c>
      <c r="W273" s="23">
        <v>41</v>
      </c>
      <c r="X273" s="50">
        <f t="shared" si="15"/>
        <v>2000</v>
      </c>
      <c r="Y273" s="31">
        <v>5.13</v>
      </c>
      <c r="Z273" s="42">
        <f t="shared" si="16"/>
        <v>3.8600000000000003</v>
      </c>
      <c r="AA273" s="35"/>
      <c r="AB273" t="s">
        <v>67</v>
      </c>
    </row>
    <row r="274" spans="2:28" ht="16.5" thickBot="1">
      <c r="B274" s="36">
        <v>14</v>
      </c>
      <c r="C274" s="28" t="s">
        <v>37</v>
      </c>
      <c r="D274" s="29"/>
      <c r="E274" s="28"/>
      <c r="F274" s="29"/>
      <c r="G274" s="37"/>
      <c r="H274" s="28"/>
      <c r="I274" s="29"/>
      <c r="J274" s="28"/>
      <c r="K274" s="29"/>
      <c r="L274" s="37"/>
      <c r="M274" s="28"/>
      <c r="N274" s="29"/>
      <c r="O274" s="28"/>
      <c r="P274" s="29"/>
      <c r="Q274" s="37"/>
      <c r="R274" s="28"/>
      <c r="S274" s="29"/>
      <c r="T274" s="28"/>
      <c r="U274" s="29"/>
      <c r="V274" s="37"/>
      <c r="W274" s="28"/>
      <c r="X274" s="29"/>
      <c r="Y274" s="32">
        <v>1.22</v>
      </c>
      <c r="Z274" s="44">
        <f t="shared" si="16"/>
        <v>7.7700000000000005</v>
      </c>
      <c r="AA274" s="38"/>
    </row>
    <row r="275" spans="2:28" ht="16.5" thickBot="1">
      <c r="B275" s="18">
        <v>14.5</v>
      </c>
      <c r="C275" s="104" t="s">
        <v>14</v>
      </c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6"/>
    </row>
    <row r="276" spans="2:28">
      <c r="AA276" s="14" t="s">
        <v>15</v>
      </c>
    </row>
    <row r="277" spans="2:28">
      <c r="B277" s="52"/>
    </row>
    <row r="278" spans="2:28">
      <c r="B278" s="52"/>
    </row>
    <row r="279" spans="2:28">
      <c r="B279" s="52"/>
    </row>
    <row r="284" spans="2:28">
      <c r="B284" s="1"/>
    </row>
    <row r="289" spans="1:2">
      <c r="B289" s="1"/>
    </row>
    <row r="290" spans="1:2">
      <c r="B290" s="1"/>
    </row>
    <row r="295" spans="1:2">
      <c r="A295" s="49"/>
    </row>
    <row r="296" spans="1:2">
      <c r="A296" s="49"/>
    </row>
    <row r="300" spans="1:2">
      <c r="B300" s="54"/>
    </row>
    <row r="301" spans="1:2">
      <c r="B301" s="54"/>
    </row>
    <row r="302" spans="1:2">
      <c r="B302" s="54"/>
    </row>
    <row r="303" spans="1:2">
      <c r="B303" s="54"/>
    </row>
    <row r="307" spans="2:15">
      <c r="B307" t="s">
        <v>118</v>
      </c>
    </row>
    <row r="309" spans="2:15" ht="18.75">
      <c r="B309" s="47" t="s">
        <v>123</v>
      </c>
      <c r="C309" s="84">
        <f>L309/L310</f>
        <v>6.7221072413793115</v>
      </c>
      <c r="E309" s="78" t="str">
        <f>_xll.EQS(C309,"Units= ; EqnPrefix=Eqn. ; EqnNo= 0; Multiplication= 0; ShowWorking= 0; EqnStyle= 2; Eqp$E$309_2")</f>
        <v/>
      </c>
      <c r="F309" s="75" t="s">
        <v>124</v>
      </c>
      <c r="K309" s="46" t="s">
        <v>109</v>
      </c>
      <c r="L309" s="51">
        <v>200000</v>
      </c>
      <c r="M309" t="s">
        <v>60</v>
      </c>
    </row>
    <row r="310" spans="2:15" ht="18.75">
      <c r="E310" t="str">
        <f>_xll.EQS(C309,"Units= ; EqnPrefix=Eqn. ; EqnNo= 0; Multiplication= 0; ShowWorking= 1; EqnStyle= 2; Eqp$E$309_$E$310_3")</f>
        <v/>
      </c>
      <c r="F310" s="75" t="s">
        <v>125</v>
      </c>
      <c r="K310" s="46" t="s">
        <v>116</v>
      </c>
      <c r="L310">
        <f>C195*10^3</f>
        <v>29752.575021246153</v>
      </c>
      <c r="M310" t="s">
        <v>60</v>
      </c>
    </row>
    <row r="312" spans="2:15" ht="20.25">
      <c r="B312" s="46" t="s">
        <v>119</v>
      </c>
      <c r="C312" s="48">
        <f>0.5*(C224*C225^2+2*C309*H227*C226)/(C224*C225+C309*H227)</f>
        <v>75.835935515929791</v>
      </c>
      <c r="D312" t="s">
        <v>42</v>
      </c>
      <c r="E312" s="78" t="str">
        <f>_xll.EQS(C312,"Units= ; EqnPrefix=Eqn. ; EqnNo= 0; Multiplication= 0; ShowWorking= 0; EqnStyle= 2; Eqp$E$309_2")</f>
        <v/>
      </c>
      <c r="F312" s="75" t="s">
        <v>126</v>
      </c>
    </row>
    <row r="313" spans="2:15" ht="18.75">
      <c r="E313" t="str">
        <f>_xll.EQS(C312,"Units= ; EqnPrefix=Eqn. ; EqnNo= 0; Multiplication= 0; ShowWorking= 1; EqnStyle= 2; Eqp$E$309_$E$310_3")</f>
        <v/>
      </c>
      <c r="F313" s="75" t="s">
        <v>163</v>
      </c>
    </row>
    <row r="315" spans="2:15">
      <c r="B315" t="s">
        <v>120</v>
      </c>
    </row>
    <row r="316" spans="2:15" ht="20.25">
      <c r="B316" s="46" t="s">
        <v>121</v>
      </c>
      <c r="C316" s="79">
        <f>C224*C225^3/12+C224*C225*(C312-C225/2)^2+C309*H227*(C226-C312)^2</f>
        <v>19438196.750033382</v>
      </c>
      <c r="D316" t="s">
        <v>122</v>
      </c>
      <c r="E316" s="78" t="str">
        <f>_xll.EQS(C316,"Units= ; EqnPrefix=Eqn. ; EqnNo= 0; Multiplication= 0; ShowWorking= 0; EqnStyle= 2; Eqp$E$309_2")</f>
        <v/>
      </c>
      <c r="F316" s="75" t="s">
        <v>127</v>
      </c>
    </row>
    <row r="317" spans="2:15" ht="18.75">
      <c r="E317" t="str">
        <f>_xll.EQS(C316,"Units= ; EqnPrefix=Eqn. ; EqnNo= 0; Multiplication= 0; ShowWorking= 1; EqnStyle= 2; Eqp$E$309_$E$310_3")</f>
        <v/>
      </c>
      <c r="F317" s="75" t="s">
        <v>164</v>
      </c>
    </row>
    <row r="320" spans="2:15" ht="18.75">
      <c r="B320" t="s">
        <v>146</v>
      </c>
      <c r="F320" s="46" t="s">
        <v>129</v>
      </c>
      <c r="G320" s="51">
        <v>2</v>
      </c>
      <c r="H320" t="s">
        <v>43</v>
      </c>
      <c r="I320" t="s">
        <v>130</v>
      </c>
      <c r="L320" s="46" t="s">
        <v>128</v>
      </c>
      <c r="M320" s="81">
        <v>9</v>
      </c>
      <c r="N320" t="s">
        <v>43</v>
      </c>
      <c r="O320" s="82"/>
    </row>
    <row r="322" spans="2:6">
      <c r="B322" t="s">
        <v>131</v>
      </c>
    </row>
    <row r="323" spans="2:6" ht="20.25">
      <c r="B323" s="46" t="s">
        <v>134</v>
      </c>
      <c r="C323">
        <f>G320*10^3*C223/4</f>
        <v>500000</v>
      </c>
      <c r="D323" t="s">
        <v>132</v>
      </c>
      <c r="E323" s="78" t="str">
        <f>_xll.EQS(C323,"Units= ; EqnPrefix=Eqn. ; EqnNo= 0; Multiplication= 0; ShowWorking= 0; EqnStyle= 2; Eqp$E$309_2")</f>
        <v/>
      </c>
      <c r="F323" s="75" t="s">
        <v>135</v>
      </c>
    </row>
    <row r="324" spans="2:6" ht="18.75">
      <c r="E324" t="str">
        <f>_xll.EQS(C323,"Units= ; EqnPrefix=Eqn. ; EqnNo= 0; Multiplication= 0; ShowWorking= 1; EqnStyle= 2; Eqp$E$309_$E$310_3")</f>
        <v/>
      </c>
      <c r="F324" s="75" t="s">
        <v>145</v>
      </c>
    </row>
    <row r="326" spans="2:6">
      <c r="B326" t="s">
        <v>133</v>
      </c>
    </row>
    <row r="327" spans="2:6" ht="18.75">
      <c r="B327" s="47" t="s">
        <v>139</v>
      </c>
      <c r="C327" s="83">
        <f>C323*C312/C316</f>
        <v>1.9506936906531609</v>
      </c>
      <c r="D327" t="s">
        <v>59</v>
      </c>
      <c r="E327" s="78" t="str">
        <f>_xll.EQS(C327,"Units= ; EqnPrefix=Eqn. ; EqnNo= 0; Multiplication= 0; ShowWorking= 0; EqnStyle= 2; Eqp$E$309_2")</f>
        <v/>
      </c>
      <c r="F327" s="75" t="s">
        <v>136</v>
      </c>
    </row>
    <row r="328" spans="2:6">
      <c r="E328" t="str">
        <f>_xll.EQS(C327,"Units= ; EqnPrefix=Eqn. ; EqnNo= 0; Multiplication= 0; ShowWorking= 1; EqnStyle= 2; Eqp$E$309_$E$310_3")</f>
        <v/>
      </c>
      <c r="F328" s="75" t="s">
        <v>165</v>
      </c>
    </row>
    <row r="330" spans="2:6">
      <c r="B330" t="s">
        <v>137</v>
      </c>
    </row>
    <row r="331" spans="2:6" ht="18.75">
      <c r="B331" s="47" t="s">
        <v>138</v>
      </c>
      <c r="C331" s="83">
        <f>C323*(C225-C312)/C316</f>
        <v>1.6504633971245306</v>
      </c>
      <c r="D331" t="s">
        <v>59</v>
      </c>
      <c r="E331" s="78" t="str">
        <f>_xll.EQS(C331,"Units= ; EqnPrefix=Eqn. ; EqnNo= 0; Multiplication= 0; ShowWorking= 0; EqnStyle= 2; Eqp$E$309_2")</f>
        <v/>
      </c>
      <c r="F331" s="75" t="s">
        <v>142</v>
      </c>
    </row>
    <row r="332" spans="2:6">
      <c r="E332" t="str">
        <f>_xll.EQS(C331,"Units= ; EqnPrefix=Eqn. ; EqnNo= 0; Multiplication= 0; ShowWorking= 1; EqnStyle= 2; Eqp$E$309_$E$310_3")</f>
        <v/>
      </c>
      <c r="F332" s="75" t="s">
        <v>166</v>
      </c>
    </row>
    <row r="334" spans="2:6">
      <c r="B334" t="s">
        <v>140</v>
      </c>
    </row>
    <row r="335" spans="2:6" ht="18.75">
      <c r="B335" s="47" t="s">
        <v>141</v>
      </c>
      <c r="C335" s="83">
        <f>C323*(C226-C312)*C309/C316</f>
        <v>9.365494515078387</v>
      </c>
      <c r="D335" t="s">
        <v>59</v>
      </c>
      <c r="E335" s="78" t="str">
        <f>_xll.EQS(C335,"Units= ; EqnPrefix=Eqn. ; EqnNo= 0; Multiplication= 0; ShowWorking= 0; EqnStyle= 2; Eqp$E$309_2")</f>
        <v/>
      </c>
      <c r="F335" s="75" t="s">
        <v>143</v>
      </c>
    </row>
    <row r="336" spans="2:6">
      <c r="E336" t="str">
        <f>_xll.EQS(C335,"Units= ; EqnPrefix=Eqn. ; EqnNo= 0; Multiplication= 0; ShowWorking= 1; EqnStyle= 2; Eqp$E$309_$E$310_3")</f>
        <v/>
      </c>
      <c r="F336" s="75" t="s">
        <v>167</v>
      </c>
    </row>
    <row r="345" spans="1:16">
      <c r="A345" s="49"/>
    </row>
    <row r="347" spans="1:16">
      <c r="A347" s="49"/>
    </row>
    <row r="349" spans="1:16">
      <c r="A349" s="49"/>
    </row>
    <row r="351" spans="1:16">
      <c r="B351" t="s">
        <v>147</v>
      </c>
    </row>
    <row r="352" spans="1:16" ht="18.75">
      <c r="B352" s="47" t="s">
        <v>148</v>
      </c>
      <c r="C352" s="84">
        <f>P352*$C$195/1000</f>
        <v>-1.6066390511472923</v>
      </c>
      <c r="D352" t="s">
        <v>59</v>
      </c>
      <c r="E352" s="78" t="str">
        <f>_xll.EQS(C352,"Units= ; EqnPrefix=Eqn. ; EqnNo= 0; Multiplication= 0; ShowWorking= 0; EqnStyle= 2; Eqp$E$309_2")</f>
        <v/>
      </c>
      <c r="F352" s="75" t="s">
        <v>168</v>
      </c>
      <c r="O352" s="47" t="s">
        <v>149</v>
      </c>
      <c r="P352" s="87">
        <f>G262</f>
        <v>-54</v>
      </c>
    </row>
    <row r="353" spans="2:16">
      <c r="E353" t="str">
        <f>_xll.EQS(C352,"Units= ; EqnPrefix=Eqn. ; EqnNo= 0; Multiplication= 0; ShowWorking= 1; EqnStyle= 2; Eqp$E$309_$E$310_3")</f>
        <v/>
      </c>
      <c r="F353" s="75" t="s">
        <v>150</v>
      </c>
    </row>
    <row r="355" spans="2:16" ht="18.75">
      <c r="B355" s="47" t="s">
        <v>155</v>
      </c>
      <c r="C355" s="84">
        <f>P355*$C$195/1000</f>
        <v>-1.3983710259985693</v>
      </c>
      <c r="D355" t="s">
        <v>59</v>
      </c>
      <c r="E355" s="78" t="str">
        <f>_xll.EQS(C355,"Units= ; EqnPrefix=Eqn. ; EqnNo= 0; Multiplication= 0; ShowWorking= 0; EqnStyle= 2; Eqp$E$309_2")</f>
        <v/>
      </c>
      <c r="F355" s="75" t="s">
        <v>169</v>
      </c>
      <c r="O355" s="47" t="s">
        <v>151</v>
      </c>
      <c r="P355" s="87">
        <f>L262</f>
        <v>-47</v>
      </c>
    </row>
    <row r="356" spans="2:16">
      <c r="E356" t="str">
        <f>_xll.EQS(C355,"Units= ; EqnPrefix=Eqn. ; EqnNo= 0; Multiplication= 0; ShowWorking= 1; EqnStyle= 2; Eqp$E$309_$E$310_3")</f>
        <v/>
      </c>
      <c r="F356" s="75" t="s">
        <v>159</v>
      </c>
    </row>
    <row r="358" spans="2:16" ht="18.75">
      <c r="B358" s="47" t="s">
        <v>156</v>
      </c>
      <c r="C358" s="84">
        <f>P358*$C$195/1000</f>
        <v>-0.7586906630417769</v>
      </c>
      <c r="D358" t="s">
        <v>59</v>
      </c>
      <c r="E358" s="78" t="str">
        <f>_xll.EQS(C358,"Units= ; EqnPrefix=Eqn. ; EqnNo= 0; Multiplication= 0; ShowWorking= 0; EqnStyle= 2; Eqp$E$309_2")</f>
        <v/>
      </c>
      <c r="F358" s="75" t="s">
        <v>170</v>
      </c>
      <c r="O358" s="47" t="s">
        <v>152</v>
      </c>
      <c r="P358" s="87">
        <f>Q262</f>
        <v>-25.5</v>
      </c>
    </row>
    <row r="359" spans="2:16">
      <c r="E359" t="str">
        <f>_xll.EQS(C358,"Units= ; EqnPrefix=Eqn. ; EqnNo= 0; Multiplication= 0; ShowWorking= 1; EqnStyle= 2; Eqp$E$309_$E$310_3")</f>
        <v/>
      </c>
      <c r="F359" s="75" t="s">
        <v>160</v>
      </c>
    </row>
    <row r="361" spans="2:16" ht="18.75">
      <c r="B361" s="47" t="s">
        <v>157</v>
      </c>
      <c r="C361" s="84">
        <f>P361*$C$195/1000</f>
        <v>-4.4628862531869234E-2</v>
      </c>
      <c r="D361" t="s">
        <v>59</v>
      </c>
      <c r="E361" s="78" t="str">
        <f>_xll.EQS(C361,"Units= ; EqnPrefix=Eqn. ; EqnNo= 0; Multiplication= 0; ShowWorking= 0; EqnStyle= 2; Eqp$E$309_2")</f>
        <v/>
      </c>
      <c r="F361" s="75" t="s">
        <v>171</v>
      </c>
      <c r="O361" s="47" t="s">
        <v>153</v>
      </c>
      <c r="P361" s="87">
        <f>V262</f>
        <v>-1.5</v>
      </c>
    </row>
    <row r="362" spans="2:16">
      <c r="E362" t="str">
        <f>_xll.EQS(C361,"Units= ; EqnPrefix=Eqn. ; EqnNo= 0; Multiplication= 0; ShowWorking= 1; EqnStyle= 2; Eqp$E$309_$E$310_3")</f>
        <v/>
      </c>
      <c r="F362" s="75" t="s">
        <v>161</v>
      </c>
    </row>
    <row r="364" spans="2:16" ht="18.75">
      <c r="B364" s="47" t="s">
        <v>158</v>
      </c>
      <c r="C364" s="84">
        <f>P364*$C$195/1000</f>
        <v>2.9752575021246157</v>
      </c>
      <c r="D364" t="s">
        <v>59</v>
      </c>
      <c r="E364" s="78" t="str">
        <f>_xll.EQS(C364,"Units= ; EqnPrefix=Eqn. ; EqnNo= 0; Multiplication= 0; ShowWorking= 0; EqnStyle= 2; Eqp$E$309_2")</f>
        <v/>
      </c>
      <c r="F364" s="75" t="s">
        <v>172</v>
      </c>
      <c r="O364" s="47" t="s">
        <v>154</v>
      </c>
      <c r="P364" s="87">
        <f>X262</f>
        <v>100</v>
      </c>
    </row>
    <row r="365" spans="2:16">
      <c r="E365" t="str">
        <f>_xll.EQS(C364,"Units= ; EqnPrefix=Eqn. ; EqnNo= 0; Multiplication= 0; ShowWorking= 1; EqnStyle= 2; Eqp$E$309_$E$310_3")</f>
        <v/>
      </c>
      <c r="F365" s="75" t="s">
        <v>162</v>
      </c>
    </row>
    <row r="373" spans="15:22">
      <c r="O373" s="46"/>
      <c r="R373" s="46"/>
      <c r="V373" s="46"/>
    </row>
    <row r="374" spans="15:22">
      <c r="O374" s="46"/>
      <c r="R374" s="46"/>
    </row>
    <row r="375" spans="15:22">
      <c r="O375" s="46"/>
      <c r="R375" s="46"/>
    </row>
    <row r="376" spans="15:22">
      <c r="O376" s="46"/>
      <c r="R376" s="46"/>
    </row>
    <row r="377" spans="15:22">
      <c r="O377" s="46"/>
      <c r="R377" s="46"/>
    </row>
    <row r="378" spans="15:22">
      <c r="O378" s="46"/>
    </row>
  </sheetData>
  <mergeCells count="37">
    <mergeCell ref="W256:X256"/>
    <mergeCell ref="Y256:Z256"/>
    <mergeCell ref="W257:W258"/>
    <mergeCell ref="X257:X258"/>
    <mergeCell ref="Y257:Y258"/>
    <mergeCell ref="Z257:Z258"/>
    <mergeCell ref="AA256:AA258"/>
    <mergeCell ref="C275:AA275"/>
    <mergeCell ref="R257:R258"/>
    <mergeCell ref="S257:S258"/>
    <mergeCell ref="T257:T258"/>
    <mergeCell ref="U257:U258"/>
    <mergeCell ref="V256:V258"/>
    <mergeCell ref="C257:C258"/>
    <mergeCell ref="D257:D258"/>
    <mergeCell ref="E257:E258"/>
    <mergeCell ref="F257:F258"/>
    <mergeCell ref="H257:H258"/>
    <mergeCell ref="I257:I258"/>
    <mergeCell ref="J257:J258"/>
    <mergeCell ref="K257:K258"/>
    <mergeCell ref="L256:L258"/>
    <mergeCell ref="M256:N256"/>
    <mergeCell ref="O256:P256"/>
    <mergeCell ref="Q256:Q258"/>
    <mergeCell ref="R256:S256"/>
    <mergeCell ref="T256:U256"/>
    <mergeCell ref="M257:M258"/>
    <mergeCell ref="N257:N258"/>
    <mergeCell ref="O257:O258"/>
    <mergeCell ref="P257:P258"/>
    <mergeCell ref="J256:K256"/>
    <mergeCell ref="B256:B258"/>
    <mergeCell ref="C256:D256"/>
    <mergeCell ref="E256:F256"/>
    <mergeCell ref="G256:G258"/>
    <mergeCell ref="H256:I256"/>
  </mergeCells>
  <pageMargins left="0.7" right="0.7" top="0.75" bottom="0.75" header="0.3" footer="0.3"/>
  <pageSetup paperSize="9" orientation="portrait" horizontalDpi="4294967293" verticalDpi="4294967293" r:id="rId1"/>
  <legacyDrawing r:id="rId2"/>
  <oleObjects>
    <oleObject progId="Equation.3" shapeId="1027" r:id="rId3"/>
    <oleObject progId="Equation.3" shapeId="1028" r:id="rId4"/>
    <oleObject progId="Equation.3" shapeId="1029" r:id="rId5"/>
    <oleObject progId="Equation.3" shapeId="1034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9" sqref="E9"/>
    </sheetView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~#temp</vt:lpstr>
      <vt:lpstr>Tala paindekatse</vt:lpstr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Andrus</dc:creator>
  <cp:lastModifiedBy>Andrus</cp:lastModifiedBy>
  <cp:lastPrinted>2013-10-02T21:10:48Z</cp:lastPrinted>
  <dcterms:created xsi:type="dcterms:W3CDTF">2013-09-25T19:10:27Z</dcterms:created>
  <dcterms:modified xsi:type="dcterms:W3CDTF">2013-10-06T16:40:34Z</dcterms:modified>
</cp:coreProperties>
</file>