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915" windowHeight="15330" tabRatio="722" activeTab="2"/>
  </bookViews>
  <sheets>
    <sheet name="Revision History" sheetId="1" r:id="rId1"/>
    <sheet name="~#temp" sheetId="2" state="hidden" r:id="rId2"/>
    <sheet name="Bending Moments" sheetId="3" r:id="rId3"/>
    <sheet name="Sheet2" sheetId="4" r:id="rId4"/>
    <sheet name="Sheet3" sheetId="5" r:id="rId5"/>
    <sheet name="Sheet1" sheetId="6" r:id="rId6"/>
    <sheet name="Sheet3 (2)" sheetId="7" r:id="rId7"/>
  </sheets>
  <definedNames/>
  <calcPr fullCalcOnLoad="1"/>
</workbook>
</file>

<file path=xl/sharedStrings.xml><?xml version="1.0" encoding="utf-8"?>
<sst xmlns="http://schemas.openxmlformats.org/spreadsheetml/2006/main" count="66" uniqueCount="49">
  <si>
    <t>Date</t>
  </si>
  <si>
    <t>User</t>
  </si>
  <si>
    <t>Comments</t>
  </si>
  <si>
    <t>``</t>
  </si>
  <si>
    <t>Span 1</t>
  </si>
  <si>
    <t>Span 2</t>
  </si>
  <si>
    <t>Main Beam Spacing</t>
  </si>
  <si>
    <t>Main Beam Weight</t>
  </si>
  <si>
    <t>Dead Load of floor excl heating slab</t>
  </si>
  <si>
    <t>Thickness of Heating slab</t>
  </si>
  <si>
    <t>Density of heating slab</t>
  </si>
  <si>
    <t>kN/m3</t>
  </si>
  <si>
    <t>mm</t>
  </si>
  <si>
    <t>kN/m2</t>
  </si>
  <si>
    <t>kg/m</t>
  </si>
  <si>
    <t xml:space="preserve">m </t>
  </si>
  <si>
    <t>m</t>
  </si>
  <si>
    <t>Weight of main beams</t>
  </si>
  <si>
    <t>Weight of heating screed</t>
  </si>
  <si>
    <t>Total Dead Load of floor</t>
  </si>
  <si>
    <t>Dead Load factor</t>
  </si>
  <si>
    <t>Live Load factor</t>
  </si>
  <si>
    <t>Total Ult. D + L Load</t>
  </si>
  <si>
    <t>Total unfact. D+L of floor</t>
  </si>
  <si>
    <t>Total Ult. D + L load on main beams</t>
  </si>
  <si>
    <t>Total unfact. D+L load on main beams</t>
  </si>
  <si>
    <t>kN/m</t>
  </si>
  <si>
    <t>SS Ult. Mom Span 1</t>
  </si>
  <si>
    <t>kN-m</t>
  </si>
  <si>
    <t>SS Ult. Mom Span 2</t>
  </si>
  <si>
    <t>Live Load (Office for General Use)</t>
  </si>
  <si>
    <t>Partition Load</t>
  </si>
  <si>
    <t>kN</t>
  </si>
  <si>
    <t>End Reaction UF  Span 1</t>
  </si>
  <si>
    <t>End Reaction UF  Span 2</t>
  </si>
  <si>
    <t>Load on Cental column from 1 &amp; 2 UF</t>
  </si>
  <si>
    <t>220x40 C16</t>
  </si>
  <si>
    <t>220x40 C24</t>
  </si>
  <si>
    <t>Load  (kN/m2)</t>
  </si>
  <si>
    <t>Safe spans for timber joists</t>
  </si>
  <si>
    <t>in metres</t>
  </si>
  <si>
    <t>Spacing</t>
  </si>
  <si>
    <t>Two Span Simply Supported Beams</t>
  </si>
  <si>
    <t>April 19, 2011</t>
  </si>
  <si>
    <t>Set up Calculation of BMs for twin span floor beams</t>
  </si>
  <si>
    <t>Set up safe spans for timber joists for office loading.</t>
  </si>
  <si>
    <t>Started Workbook</t>
  </si>
  <si>
    <r>
      <t>γ</t>
    </r>
    <r>
      <rPr>
        <vertAlign val="subscript"/>
        <sz val="8"/>
        <rFont val="Arial"/>
        <family val="0"/>
      </rPr>
      <t>5</t>
    </r>
    <r>
      <rPr>
        <sz val="8"/>
        <rFont val="Arial"/>
        <family val="0"/>
      </rPr>
      <t xml:space="preserve"> =</t>
    </r>
  </si>
  <si>
    <r>
      <t>W</t>
    </r>
    <r>
      <rPr>
        <vertAlign val="subscript"/>
        <sz val="8"/>
        <rFont val="Arial"/>
        <family val="0"/>
      </rPr>
      <t>hs</t>
    </r>
    <r>
      <rPr>
        <sz val="8"/>
        <rFont val="Arial"/>
        <family val="0"/>
      </rPr>
      <t xml:space="preserve"> =</t>
    </r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</si>
</sst>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7">
    <font>
      <sz val="8"/>
      <name val="Arial"/>
      <family val="0"/>
    </font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8"/>
      <name val="Arial"/>
      <family val="0"/>
    </font>
    <font>
      <vertAlign val="subscript"/>
      <sz val="8"/>
      <name val="Arial"/>
      <family val="0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1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calcs.com/" TargetMode="External" /><Relationship Id="rId2" Type="http://schemas.openxmlformats.org/officeDocument/2006/relationships/image" Target="../media/image1.emf" /><Relationship Id="rId3" Type="http://schemas.openxmlformats.org/officeDocument/2006/relationships/hyperlink" Target="http://www.excelcalcs.com/" TargetMode="External" /><Relationship Id="rId4" Type="http://schemas.openxmlformats.org/officeDocument/2006/relationships/image" Target="../media/image2.emf" /><Relationship Id="rId5" Type="http://schemas.openxmlformats.org/officeDocument/2006/relationships/hyperlink" Target="http://www.excelcalcs.com/" TargetMode="External" /><Relationship Id="rId6" Type="http://schemas.openxmlformats.org/officeDocument/2006/relationships/image" Target="../media/image3.emf" /><Relationship Id="rId7" Type="http://schemas.openxmlformats.org/officeDocument/2006/relationships/hyperlink" Target="http://www.excelcalcs.com/" TargetMode="External" /><Relationship Id="rId8" Type="http://schemas.openxmlformats.org/officeDocument/2006/relationships/hyperlink" Target="http://www.excelcalcs.com/" TargetMode="External" /><Relationship Id="rId9" Type="http://schemas.openxmlformats.org/officeDocument/2006/relationships/hyperlink" Target="http://www.excelcalcs.com/" TargetMode="External" /><Relationship Id="rId10" Type="http://schemas.openxmlformats.org/officeDocument/2006/relationships/hyperlink" Target="http://www.excelcalcs.com/" TargetMode="External" /><Relationship Id="rId11" Type="http://schemas.openxmlformats.org/officeDocument/2006/relationships/hyperlink" Target="http://www.excelcalcs.com/" TargetMode="External" /><Relationship Id="rId12" Type="http://schemas.openxmlformats.org/officeDocument/2006/relationships/hyperlink" Target="http://www.excelcalc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18</xdr:row>
      <xdr:rowOff>0</xdr:rowOff>
    </xdr:from>
    <xdr:ext cx="523875" cy="247650"/>
    <xdr:grpSp>
      <xdr:nvGrpSpPr>
        <xdr:cNvPr id="1" name="Eqp$G$19_2">
          <a:hlinkClick r:id="rId1"/>
        </xdr:cNvPr>
        <xdr:cNvGrpSpPr>
          <a:grpSpLocks noChangeAspect="1"/>
        </xdr:cNvGrpSpPr>
      </xdr:nvGrpSpPr>
      <xdr:grpSpPr>
        <a:xfrm>
          <a:off x="3448050" y="2619375"/>
          <a:ext cx="523875" cy="247650"/>
          <a:chOff x="0" y="0"/>
          <a:chExt cx="55" cy="26"/>
        </a:xfrm>
        <a:solidFill>
          <a:srgbClr val="FFFFFF"/>
        </a:solidFill>
      </xdr:grpSpPr>
      <xdr:sp>
        <xdr:nvSpPr>
          <xdr:cNvPr id="2" name="top 1"/>
          <xdr:cNvSpPr txBox="1">
            <a:spLocks noChangeAspect="1" noChangeArrowheads="1"/>
          </xdr:cNvSpPr>
        </xdr:nvSpPr>
        <xdr:spPr>
          <a:xfrm>
            <a:off x="0" y="0"/>
            <a:ext cx="55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= 2.5+5.3 </a:t>
            </a:r>
          </a:p>
        </xdr:txBody>
      </xdr:sp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11"/>
            <a:ext cx="54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6</xdr:col>
      <xdr:colOff>0</xdr:colOff>
      <xdr:row>19</xdr:row>
      <xdr:rowOff>0</xdr:rowOff>
    </xdr:from>
    <xdr:ext cx="2133600" cy="247650"/>
    <xdr:grpSp>
      <xdr:nvGrpSpPr>
        <xdr:cNvPr id="4" name="Eqp$G$20_2">
          <a:hlinkClick r:id="rId3"/>
        </xdr:cNvPr>
        <xdr:cNvGrpSpPr>
          <a:grpSpLocks noChangeAspect="1"/>
        </xdr:cNvGrpSpPr>
      </xdr:nvGrpSpPr>
      <xdr:grpSpPr>
        <a:xfrm>
          <a:off x="3448050" y="2762250"/>
          <a:ext cx="2133600" cy="247650"/>
          <a:chOff x="0" y="0"/>
          <a:chExt cx="224" cy="26"/>
        </a:xfrm>
        <a:solidFill>
          <a:srgbClr val="FFFFFF"/>
        </a:solidFill>
      </xdr:grpSpPr>
      <xdr:sp>
        <xdr:nvSpPr>
          <xdr:cNvPr id="5" name="top 1"/>
          <xdr:cNvSpPr txBox="1">
            <a:spLocks noChangeAspect="1" noChangeArrowheads="1"/>
          </xdr:cNvSpPr>
        </xdr:nvSpPr>
        <xdr:spPr>
          <a:xfrm>
            <a:off x="0" y="0"/>
            <a:ext cx="105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= 1.4 · 5.3+1.6 · 2.5 </a:t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11"/>
            <a:ext cx="224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6</xdr:col>
      <xdr:colOff>0</xdr:colOff>
      <xdr:row>20</xdr:row>
      <xdr:rowOff>0</xdr:rowOff>
    </xdr:from>
    <xdr:ext cx="2133600" cy="247650"/>
    <xdr:grpSp>
      <xdr:nvGrpSpPr>
        <xdr:cNvPr id="7" name="Eqp$G$21_2">
          <a:hlinkClick r:id="rId5"/>
        </xdr:cNvPr>
        <xdr:cNvGrpSpPr>
          <a:grpSpLocks noChangeAspect="1"/>
        </xdr:cNvGrpSpPr>
      </xdr:nvGrpSpPr>
      <xdr:grpSpPr>
        <a:xfrm>
          <a:off x="3448050" y="2905125"/>
          <a:ext cx="2133600" cy="247650"/>
          <a:chOff x="0" y="0"/>
          <a:chExt cx="224" cy="26"/>
        </a:xfrm>
        <a:solidFill>
          <a:srgbClr val="FFFFFF"/>
        </a:solidFill>
      </xdr:grpSpPr>
      <xdr:sp>
        <xdr:nvSpPr>
          <xdr:cNvPr id="8" name="top 1"/>
          <xdr:cNvSpPr txBox="1">
            <a:spLocks noChangeAspect="1" noChangeArrowheads="1"/>
          </xdr:cNvSpPr>
        </xdr:nvSpPr>
        <xdr:spPr>
          <a:xfrm>
            <a:off x="0" y="0"/>
            <a:ext cx="58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= 7.8 · 2.4 </a:t>
            </a:r>
          </a:p>
        </xdr:txBody>
      </xdr:sp>
      <xdr:pic>
        <xdr:nvPicPr>
          <xdr:cNvPr id="9" name="Picture 1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11"/>
            <a:ext cx="224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6</xdr:col>
      <xdr:colOff>0</xdr:colOff>
      <xdr:row>21</xdr:row>
      <xdr:rowOff>0</xdr:rowOff>
    </xdr:from>
    <xdr:ext cx="609600" cy="247650"/>
    <xdr:grpSp>
      <xdr:nvGrpSpPr>
        <xdr:cNvPr id="10" name="Eqp$G$22_2">
          <a:hlinkClick r:id="rId7"/>
        </xdr:cNvPr>
        <xdr:cNvGrpSpPr>
          <a:grpSpLocks noChangeAspect="1"/>
        </xdr:cNvGrpSpPr>
      </xdr:nvGrpSpPr>
      <xdr:grpSpPr>
        <a:xfrm>
          <a:off x="3448050" y="3048000"/>
          <a:ext cx="609600" cy="247650"/>
          <a:chOff x="0" y="0"/>
          <a:chExt cx="64" cy="26"/>
        </a:xfrm>
        <a:solidFill>
          <a:srgbClr val="FFFFFF"/>
        </a:solidFill>
      </xdr:grpSpPr>
      <xdr:sp>
        <xdr:nvSpPr>
          <xdr:cNvPr id="11" name="top 1"/>
          <xdr:cNvSpPr txBox="1">
            <a:spLocks noChangeAspect="1" noChangeArrowheads="1"/>
          </xdr:cNvSpPr>
        </xdr:nvSpPr>
        <xdr:spPr>
          <a:xfrm>
            <a:off x="0" y="0"/>
            <a:ext cx="64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= 11.4 · 2.4 </a:t>
            </a:r>
          </a:p>
        </xdr:txBody>
      </xdr:sp>
      <xdr:pic>
        <xdr:nvPicPr>
          <xdr:cNvPr id="12" name="Picture 1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" y="11"/>
            <a:ext cx="54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6</xdr:col>
      <xdr:colOff>0</xdr:colOff>
      <xdr:row>22</xdr:row>
      <xdr:rowOff>0</xdr:rowOff>
    </xdr:from>
    <xdr:ext cx="676275" cy="247650"/>
    <xdr:grpSp>
      <xdr:nvGrpSpPr>
        <xdr:cNvPr id="13" name="Eqp$G$23_2">
          <a:hlinkClick r:id="rId8"/>
        </xdr:cNvPr>
        <xdr:cNvGrpSpPr>
          <a:grpSpLocks noChangeAspect="1"/>
        </xdr:cNvGrpSpPr>
      </xdr:nvGrpSpPr>
      <xdr:grpSpPr>
        <a:xfrm>
          <a:off x="3448050" y="3190875"/>
          <a:ext cx="676275" cy="247650"/>
          <a:chOff x="0" y="0"/>
          <a:chExt cx="71" cy="26"/>
        </a:xfrm>
        <a:solidFill>
          <a:srgbClr val="FFFFFF"/>
        </a:solidFill>
      </xdr:grpSpPr>
      <xdr:sp>
        <xdr:nvSpPr>
          <xdr:cNvPr id="14" name="top 1"/>
          <xdr:cNvSpPr txBox="1">
            <a:spLocks noChangeAspect="1" noChangeArrowheads="1"/>
          </xdr:cNvSpPr>
        </xdr:nvSpPr>
        <xdr:spPr>
          <a:xfrm>
            <a:off x="0" y="0"/>
            <a:ext cx="71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= 27 · 7.1</a:t>
            </a:r>
            <a:r>
              <a:rPr lang="en-US" cap="none" sz="800" b="0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 / 8 </a:t>
            </a:r>
          </a:p>
        </xdr:txBody>
      </xdr:sp>
      <xdr:pic>
        <xdr:nvPicPr>
          <xdr:cNvPr id="15" name="Picture 1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" y="11"/>
            <a:ext cx="54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6</xdr:col>
      <xdr:colOff>0</xdr:colOff>
      <xdr:row>23</xdr:row>
      <xdr:rowOff>0</xdr:rowOff>
    </xdr:from>
    <xdr:ext cx="676275" cy="247650"/>
    <xdr:grpSp>
      <xdr:nvGrpSpPr>
        <xdr:cNvPr id="16" name="Eqp$G$24_2">
          <a:hlinkClick r:id="rId9"/>
        </xdr:cNvPr>
        <xdr:cNvGrpSpPr>
          <a:grpSpLocks noChangeAspect="1"/>
        </xdr:cNvGrpSpPr>
      </xdr:nvGrpSpPr>
      <xdr:grpSpPr>
        <a:xfrm>
          <a:off x="3448050" y="3333750"/>
          <a:ext cx="676275" cy="247650"/>
          <a:chOff x="0" y="0"/>
          <a:chExt cx="71" cy="26"/>
        </a:xfrm>
        <a:solidFill>
          <a:srgbClr val="FFFFFF"/>
        </a:solidFill>
      </xdr:grpSpPr>
      <xdr:sp>
        <xdr:nvSpPr>
          <xdr:cNvPr id="17" name="top 1"/>
          <xdr:cNvSpPr txBox="1">
            <a:spLocks noChangeAspect="1" noChangeArrowheads="1"/>
          </xdr:cNvSpPr>
        </xdr:nvSpPr>
        <xdr:spPr>
          <a:xfrm>
            <a:off x="0" y="0"/>
            <a:ext cx="71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= 27 · 7.8</a:t>
            </a:r>
            <a:r>
              <a:rPr lang="en-US" cap="none" sz="800" b="0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 / 8 </a:t>
            </a:r>
          </a:p>
        </xdr:txBody>
      </xdr:sp>
      <xdr:pic>
        <xdr:nvPicPr>
          <xdr:cNvPr id="18" name="Picture 2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" y="11"/>
            <a:ext cx="54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6</xdr:col>
      <xdr:colOff>0</xdr:colOff>
      <xdr:row>24</xdr:row>
      <xdr:rowOff>0</xdr:rowOff>
    </xdr:from>
    <xdr:ext cx="666750" cy="247650"/>
    <xdr:grpSp>
      <xdr:nvGrpSpPr>
        <xdr:cNvPr id="19" name="Eqp$G$25_2">
          <a:hlinkClick r:id="rId10"/>
        </xdr:cNvPr>
        <xdr:cNvGrpSpPr>
          <a:grpSpLocks noChangeAspect="1"/>
        </xdr:cNvGrpSpPr>
      </xdr:nvGrpSpPr>
      <xdr:grpSpPr>
        <a:xfrm>
          <a:off x="3448050" y="3476625"/>
          <a:ext cx="666750" cy="247650"/>
          <a:chOff x="0" y="0"/>
          <a:chExt cx="70" cy="26"/>
        </a:xfrm>
        <a:solidFill>
          <a:srgbClr val="FFFFFF"/>
        </a:solidFill>
      </xdr:grpSpPr>
      <xdr:sp>
        <xdr:nvSpPr>
          <xdr:cNvPr id="20" name="top 1"/>
          <xdr:cNvSpPr txBox="1">
            <a:spLocks noChangeAspect="1" noChangeArrowheads="1"/>
          </xdr:cNvSpPr>
        </xdr:nvSpPr>
        <xdr:spPr>
          <a:xfrm>
            <a:off x="0" y="0"/>
            <a:ext cx="70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= 19 · 7.1 / 2 </a:t>
            </a:r>
          </a:p>
        </xdr:txBody>
      </xdr:sp>
      <xdr:pic>
        <xdr:nvPicPr>
          <xdr:cNvPr id="21" name="Picture 2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6" y="11"/>
            <a:ext cx="54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6</xdr:col>
      <xdr:colOff>0</xdr:colOff>
      <xdr:row>25</xdr:row>
      <xdr:rowOff>0</xdr:rowOff>
    </xdr:from>
    <xdr:ext cx="666750" cy="247650"/>
    <xdr:grpSp>
      <xdr:nvGrpSpPr>
        <xdr:cNvPr id="22" name="Eqp$G$26_2">
          <a:hlinkClick r:id="rId11"/>
        </xdr:cNvPr>
        <xdr:cNvGrpSpPr>
          <a:grpSpLocks noChangeAspect="1"/>
        </xdr:cNvGrpSpPr>
      </xdr:nvGrpSpPr>
      <xdr:grpSpPr>
        <a:xfrm>
          <a:off x="3448050" y="3619500"/>
          <a:ext cx="666750" cy="247650"/>
          <a:chOff x="0" y="0"/>
          <a:chExt cx="70" cy="26"/>
        </a:xfrm>
        <a:solidFill>
          <a:srgbClr val="FFFFFF"/>
        </a:solidFill>
      </xdr:grpSpPr>
      <xdr:sp>
        <xdr:nvSpPr>
          <xdr:cNvPr id="23" name="top 1"/>
          <xdr:cNvSpPr txBox="1">
            <a:spLocks noChangeAspect="1" noChangeArrowheads="1"/>
          </xdr:cNvSpPr>
        </xdr:nvSpPr>
        <xdr:spPr>
          <a:xfrm>
            <a:off x="0" y="0"/>
            <a:ext cx="70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= 19 · 7.8 / 2 </a:t>
            </a:r>
          </a:p>
        </xdr:txBody>
      </xdr:sp>
      <xdr:pic>
        <xdr:nvPicPr>
          <xdr:cNvPr id="24" name="Picture 2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6" y="11"/>
            <a:ext cx="54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6</xdr:col>
      <xdr:colOff>0</xdr:colOff>
      <xdr:row>26</xdr:row>
      <xdr:rowOff>0</xdr:rowOff>
    </xdr:from>
    <xdr:ext cx="2286000" cy="247650"/>
    <xdr:grpSp>
      <xdr:nvGrpSpPr>
        <xdr:cNvPr id="25" name="Eqp$G$27_0">
          <a:hlinkClick r:id="rId12"/>
        </xdr:cNvPr>
        <xdr:cNvGrpSpPr>
          <a:grpSpLocks noChangeAspect="1"/>
        </xdr:cNvGrpSpPr>
      </xdr:nvGrpSpPr>
      <xdr:grpSpPr>
        <a:xfrm>
          <a:off x="3448050" y="3762375"/>
          <a:ext cx="2286000" cy="247650"/>
          <a:chOff x="0" y="0"/>
          <a:chExt cx="240" cy="26"/>
        </a:xfrm>
        <a:solidFill>
          <a:srgbClr val="FFFFFF"/>
        </a:solidFill>
      </xdr:grpSpPr>
      <xdr:sp>
        <xdr:nvSpPr>
          <xdr:cNvPr id="26" name="top 1"/>
          <xdr:cNvSpPr txBox="1">
            <a:spLocks noChangeAspect="1" noChangeArrowheads="1"/>
          </xdr:cNvSpPr>
        </xdr:nvSpPr>
        <xdr:spPr>
          <a:xfrm>
            <a:off x="0" y="0"/>
            <a:ext cx="240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= #CellD26 not named# + #CellD25 not named# </a:t>
            </a:r>
          </a:p>
        </xdr:txBody>
      </xdr:sp>
      <xdr:pic>
        <xdr:nvPicPr>
          <xdr:cNvPr id="27" name="Picture 3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6" y="11"/>
            <a:ext cx="54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16"/>
  <sheetViews>
    <sheetView zoomScale="125" zoomScaleNormal="125" workbookViewId="0" topLeftCell="A1">
      <selection activeCell="D17" sqref="D17"/>
    </sheetView>
  </sheetViews>
  <sheetFormatPr defaultColWidth="9.33203125" defaultRowHeight="11.25"/>
  <cols>
    <col min="1" max="1" width="5.16015625" style="1" customWidth="1"/>
    <col min="2" max="2" width="9.66015625" style="1" customWidth="1"/>
    <col min="3" max="3" width="4.33203125" style="1" customWidth="1"/>
    <col min="4" max="4" width="30.16015625" style="1" customWidth="1"/>
    <col min="5" max="16384" width="9.33203125" style="1" customWidth="1"/>
  </cols>
  <sheetData>
    <row r="3" spans="2:4" ht="11.25">
      <c r="B3" s="1" t="s">
        <v>0</v>
      </c>
      <c r="C3" s="1" t="s">
        <v>1</v>
      </c>
      <c r="D3" s="1" t="s">
        <v>2</v>
      </c>
    </row>
    <row r="7" spans="2:4" ht="11.25">
      <c r="B7" s="1" t="s">
        <v>43</v>
      </c>
      <c r="D7" s="1" t="s">
        <v>46</v>
      </c>
    </row>
    <row r="8" ht="11.25">
      <c r="D8" s="1" t="s">
        <v>44</v>
      </c>
    </row>
    <row r="9" ht="11.25">
      <c r="D9" s="1" t="s">
        <v>45</v>
      </c>
    </row>
    <row r="16" ht="11.25">
      <c r="E16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2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40" style="0" bestFit="1" customWidth="1"/>
    <col min="2" max="52" width="8.83203125" style="0" customWidth="1"/>
  </cols>
  <sheetData>
    <row r="1" spans="1:52" ht="11.25" customHeight="1">
      <c r="A1" s="33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11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</row>
    <row r="3" spans="1:52" ht="11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</row>
    <row r="4" spans="1:52" ht="11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</row>
    <row r="5" spans="1:52" ht="11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52" ht="11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</row>
    <row r="7" spans="1:52" ht="11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</row>
    <row r="8" spans="1:52" ht="11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</row>
    <row r="9" spans="1:52" ht="11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</row>
    <row r="10" spans="1:52" ht="11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</row>
    <row r="11" spans="1:52" ht="11.25">
      <c r="A11" s="33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</row>
    <row r="12" spans="1:52" ht="11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</row>
    <row r="13" spans="1:52" ht="11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</row>
    <row r="14" spans="1:52" ht="11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</row>
    <row r="15" spans="1:52" ht="11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</row>
    <row r="16" spans="1:52" ht="11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</row>
    <row r="17" spans="1:52" ht="11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</row>
    <row r="18" spans="1:52" ht="11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</row>
    <row r="19" spans="1:52" ht="11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</row>
    <row r="20" spans="1:52" ht="11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</row>
    <row r="21" spans="1:52" ht="11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</row>
    <row r="22" spans="1:52" ht="11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G38"/>
  <sheetViews>
    <sheetView tabSelected="1" zoomScale="150" zoomScaleNormal="150" workbookViewId="0" topLeftCell="A1">
      <selection activeCell="L16" sqref="F16:L23"/>
    </sheetView>
  </sheetViews>
  <sheetFormatPr defaultColWidth="9.33203125" defaultRowHeight="11.25"/>
  <cols>
    <col min="1" max="1" width="4.66015625" style="1" customWidth="1"/>
    <col min="2" max="2" width="25.83203125" style="1" customWidth="1"/>
    <col min="3" max="3" width="9.83203125" style="1" customWidth="1"/>
    <col min="4" max="4" width="5.66015625" style="3" customWidth="1"/>
    <col min="5" max="5" width="5" style="1" customWidth="1"/>
    <col min="6" max="16384" width="9.33203125" style="1" customWidth="1"/>
  </cols>
  <sheetData>
    <row r="4" spans="2:5" ht="11.25">
      <c r="B4" s="20" t="s">
        <v>42</v>
      </c>
      <c r="C4" s="25"/>
      <c r="D4" s="21"/>
      <c r="E4" s="22"/>
    </row>
    <row r="5" spans="2:5" ht="11.25">
      <c r="B5" s="4" t="s">
        <v>4</v>
      </c>
      <c r="C5" s="26"/>
      <c r="D5" s="10">
        <v>7.1</v>
      </c>
      <c r="E5" s="5" t="s">
        <v>16</v>
      </c>
    </row>
    <row r="6" spans="2:5" ht="11.25">
      <c r="B6" s="6" t="s">
        <v>5</v>
      </c>
      <c r="C6" s="27"/>
      <c r="D6" s="11">
        <v>7.8</v>
      </c>
      <c r="E6" s="7" t="s">
        <v>15</v>
      </c>
    </row>
    <row r="7" spans="2:5" ht="11.25">
      <c r="B7" s="6" t="s">
        <v>6</v>
      </c>
      <c r="C7" s="27"/>
      <c r="D7" s="11">
        <v>2.4</v>
      </c>
      <c r="E7" s="7" t="s">
        <v>16</v>
      </c>
    </row>
    <row r="8" spans="2:5" ht="11.25">
      <c r="B8" s="6" t="s">
        <v>7</v>
      </c>
      <c r="C8" s="27"/>
      <c r="D8" s="23">
        <v>70</v>
      </c>
      <c r="E8" s="7" t="s">
        <v>14</v>
      </c>
    </row>
    <row r="9" spans="2:5" ht="11.25">
      <c r="B9" s="6" t="s">
        <v>8</v>
      </c>
      <c r="C9" s="27"/>
      <c r="D9" s="11">
        <v>2.78</v>
      </c>
      <c r="E9" s="7" t="s">
        <v>13</v>
      </c>
    </row>
    <row r="10" spans="2:5" ht="11.25">
      <c r="B10" s="8" t="s">
        <v>9</v>
      </c>
      <c r="C10" s="27"/>
      <c r="D10" s="23">
        <v>50</v>
      </c>
      <c r="E10" s="9" t="s">
        <v>12</v>
      </c>
    </row>
    <row r="11" spans="2:5" ht="11.25">
      <c r="B11" s="4" t="s">
        <v>10</v>
      </c>
      <c r="C11" s="27"/>
      <c r="D11" s="23">
        <v>24</v>
      </c>
      <c r="E11" s="5" t="s">
        <v>11</v>
      </c>
    </row>
    <row r="12" spans="2:5" ht="11.25">
      <c r="B12" s="6" t="s">
        <v>30</v>
      </c>
      <c r="C12" s="27"/>
      <c r="D12" s="11">
        <v>2.5</v>
      </c>
      <c r="E12" s="7" t="s">
        <v>13</v>
      </c>
    </row>
    <row r="13" spans="2:5" ht="11.25">
      <c r="B13" s="6" t="s">
        <v>31</v>
      </c>
      <c r="C13" s="27"/>
      <c r="D13" s="11">
        <v>1</v>
      </c>
      <c r="E13" s="7" t="s">
        <v>13</v>
      </c>
    </row>
    <row r="14" spans="2:5" ht="11.25">
      <c r="B14" s="6" t="s">
        <v>17</v>
      </c>
      <c r="C14" s="27"/>
      <c r="D14" s="11">
        <f>D8*9.81/1000/D7</f>
        <v>0.2861250000000001</v>
      </c>
      <c r="E14" s="7" t="s">
        <v>13</v>
      </c>
    </row>
    <row r="15" spans="2:5" ht="11.25">
      <c r="B15" s="6" t="s">
        <v>18</v>
      </c>
      <c r="C15" s="31" t="s">
        <v>48</v>
      </c>
      <c r="D15" s="11">
        <f>D10/1000*D11</f>
        <v>1.2000000000000002</v>
      </c>
      <c r="E15" s="7" t="s">
        <v>13</v>
      </c>
    </row>
    <row r="16" spans="2:6" ht="15" customHeight="1">
      <c r="B16" s="8" t="s">
        <v>19</v>
      </c>
      <c r="C16" s="29" t="s">
        <v>47</v>
      </c>
      <c r="D16" s="12">
        <f>D15+D14+D9+D13</f>
        <v>5.266125000000001</v>
      </c>
      <c r="E16" s="9" t="s">
        <v>13</v>
      </c>
      <c r="F16" s="30">
        <f>_XLL.EQS(D16,"Units= ; EqnPrefix=Eqn. ; EqnNo= 1; Multiplication= 0; ShowWorking= 0; EqnStyle= 0; Eqp$F$16_2")</f>
      </c>
    </row>
    <row r="17" spans="2:5" ht="11.25">
      <c r="B17" s="4" t="s">
        <v>20</v>
      </c>
      <c r="C17" s="26"/>
      <c r="D17" s="10">
        <v>1.4</v>
      </c>
      <c r="E17" s="5"/>
    </row>
    <row r="18" spans="2:5" ht="11.25">
      <c r="B18" s="6" t="s">
        <v>21</v>
      </c>
      <c r="C18" s="27"/>
      <c r="D18" s="11">
        <v>1.6</v>
      </c>
      <c r="E18" s="7"/>
    </row>
    <row r="19" spans="2:7" ht="11.25">
      <c r="B19" s="6" t="s">
        <v>23</v>
      </c>
      <c r="C19" s="27"/>
      <c r="D19" s="11">
        <f>D12+D16</f>
        <v>7.766125000000001</v>
      </c>
      <c r="E19" s="7" t="s">
        <v>13</v>
      </c>
      <c r="G19" s="30">
        <f>_XLL.EQS(D19,"Units= ; EqnPrefix=Eqn. ; EqnNo= 1; Multiplication= 0; ShowWorking= 1; EqnStyle= 0; Eqp$G$19_2")</f>
      </c>
    </row>
    <row r="20" spans="2:7" ht="11.25">
      <c r="B20" s="6" t="s">
        <v>22</v>
      </c>
      <c r="C20" s="27"/>
      <c r="D20" s="11">
        <f>D17*D16+D18*D12</f>
        <v>11.372575000000001</v>
      </c>
      <c r="E20" s="7" t="s">
        <v>13</v>
      </c>
      <c r="G20" s="30">
        <f>_XLL.EQS(D20,"Units= ; EqnPrefix=Eqn. ; EqnNo= 2; Multiplication= 0; ShowWorking= 1; EqnStyle= 0; Eqp$G$20_2")</f>
      </c>
    </row>
    <row r="21" spans="2:7" ht="11.25">
      <c r="B21" s="6" t="s">
        <v>25</v>
      </c>
      <c r="C21" s="27"/>
      <c r="D21" s="23">
        <f>D19*D7</f>
        <v>18.6387</v>
      </c>
      <c r="E21" s="7" t="s">
        <v>26</v>
      </c>
      <c r="F21" s="23"/>
      <c r="G21" s="30">
        <f>_XLL.EQS(D21,"Units= ; EqnPrefix=Eqn. ; EqnNo= 3; Multiplication= 0; ShowWorking= 1; EqnStyle= 0; Eqp$G$21_2")</f>
      </c>
    </row>
    <row r="22" spans="2:7" ht="11.25">
      <c r="B22" s="8" t="s">
        <v>24</v>
      </c>
      <c r="C22" s="27"/>
      <c r="D22" s="23">
        <f>D20*D7</f>
        <v>27.29418</v>
      </c>
      <c r="E22" s="9" t="s">
        <v>26</v>
      </c>
      <c r="G22" s="30">
        <f>_XLL.EQS(D22,"Units= ; EqnPrefix=Eqn. ; EqnNo= 4; Multiplication= 0; ShowWorking= 1; EqnStyle= 0; Eqp$G$22_2")</f>
      </c>
    </row>
    <row r="23" spans="2:7" ht="11.25">
      <c r="B23" s="4" t="s">
        <v>27</v>
      </c>
      <c r="C23" s="27"/>
      <c r="D23" s="23">
        <f>D22*D5^2/8</f>
        <v>171.987451725</v>
      </c>
      <c r="E23" s="5" t="s">
        <v>28</v>
      </c>
      <c r="G23" s="30">
        <f>_XLL.EQS(D23,"Units= ; EqnPrefix=Eqn. ; EqnNo= 5; Multiplication= 0; ShowWorking= 1; EqnStyle= 0; Eqp$G$23_2")</f>
      </c>
    </row>
    <row r="24" spans="2:7" ht="11.25">
      <c r="B24" s="6" t="s">
        <v>29</v>
      </c>
      <c r="C24" s="27"/>
      <c r="D24" s="23">
        <f>D22*D6^2/8</f>
        <v>207.5722389</v>
      </c>
      <c r="E24" s="7" t="s">
        <v>28</v>
      </c>
      <c r="F24" s="2"/>
      <c r="G24" s="30">
        <f>_XLL.EQS(D24,"Units= ; EqnPrefix=Eqn. ; EqnNo= 6; Multiplication= 0; ShowWorking= 1; EqnStyle= 0; Eqp$G$24_2")</f>
      </c>
    </row>
    <row r="25" spans="2:7" ht="11.25">
      <c r="B25" s="6" t="s">
        <v>33</v>
      </c>
      <c r="C25" s="27"/>
      <c r="D25" s="23">
        <f>$D$21*D5/2</f>
        <v>66.167385</v>
      </c>
      <c r="E25" s="7" t="s">
        <v>32</v>
      </c>
      <c r="G25" s="30">
        <f>_XLL.EQS(D25,"Units= ; EqnPrefix=Eqn. ; EqnNo= 7; Multiplication= 0; ShowWorking= 1; EqnStyle= 0; Eqp$G$25_2")</f>
      </c>
    </row>
    <row r="26" spans="2:7" ht="11.25">
      <c r="B26" s="6" t="s">
        <v>34</v>
      </c>
      <c r="C26" s="27"/>
      <c r="D26" s="23">
        <f>$D$21*D6/2</f>
        <v>72.69093</v>
      </c>
      <c r="E26" s="7" t="s">
        <v>32</v>
      </c>
      <c r="G26" s="30">
        <f>_XLL.EQS(D26,"Units= ; EqnPrefix=Eqn. ; EqnNo= 8; Multiplication= 0; ShowWorking= 1; EqnStyle= 0; Eqp$G$26_2")</f>
      </c>
    </row>
    <row r="27" spans="2:7" ht="11.25">
      <c r="B27" s="6" t="s">
        <v>35</v>
      </c>
      <c r="C27" s="27"/>
      <c r="D27" s="23">
        <f>D26+D25</f>
        <v>138.858315</v>
      </c>
      <c r="E27" s="7" t="s">
        <v>32</v>
      </c>
      <c r="G27" s="30">
        <f>_XLL.EQS(D27,"Units= ; EqnPrefix=Eqn. ; EqnNo= 10; Multiplication= 0; ShowWorking= 0; EqnStyle= 0; Eqp$G$27_0")</f>
      </c>
    </row>
    <row r="28" spans="2:5" ht="11.25">
      <c r="B28" s="8"/>
      <c r="C28" s="28"/>
      <c r="D28" s="12"/>
      <c r="E28" s="9"/>
    </row>
    <row r="30" spans="4:6" ht="11.25">
      <c r="D30" s="24"/>
      <c r="F30" s="3"/>
    </row>
    <row r="38" spans="2:3" ht="11.25">
      <c r="B38"/>
      <c r="C3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I44"/>
  <sheetViews>
    <sheetView workbookViewId="0" topLeftCell="A1">
      <selection activeCell="G11" sqref="G11"/>
    </sheetView>
  </sheetViews>
  <sheetFormatPr defaultColWidth="9.33203125" defaultRowHeight="11.25"/>
  <cols>
    <col min="2" max="2" width="27.66015625" style="0" customWidth="1"/>
    <col min="3" max="4" width="4.33203125" style="0" customWidth="1"/>
    <col min="5" max="5" width="7" style="13" customWidth="1"/>
  </cols>
  <sheetData>
    <row r="5" spans="2:9" ht="11.25">
      <c r="B5" s="14" t="s">
        <v>39</v>
      </c>
      <c r="C5" s="14" t="s">
        <v>41</v>
      </c>
      <c r="D5" s="14"/>
      <c r="E5" s="17" t="s">
        <v>38</v>
      </c>
      <c r="F5" s="18"/>
      <c r="G5" s="18"/>
      <c r="H5" s="18"/>
      <c r="I5" s="19"/>
    </row>
    <row r="6" spans="2:9" ht="11.25">
      <c r="B6" s="15" t="s">
        <v>40</v>
      </c>
      <c r="C6" s="15"/>
      <c r="D6" s="15"/>
      <c r="E6" s="16">
        <v>4.7</v>
      </c>
      <c r="F6" s="15"/>
      <c r="G6" s="15"/>
      <c r="H6" s="15"/>
      <c r="I6" s="15"/>
    </row>
    <row r="7" spans="2:5" ht="11.25">
      <c r="B7" t="s">
        <v>36</v>
      </c>
      <c r="C7">
        <v>400</v>
      </c>
      <c r="D7" t="s">
        <v>12</v>
      </c>
      <c r="E7" s="13">
        <v>2.8</v>
      </c>
    </row>
    <row r="8" spans="2:5" ht="11.25">
      <c r="B8" t="s">
        <v>37</v>
      </c>
      <c r="C8">
        <v>400</v>
      </c>
      <c r="D8" t="s">
        <v>12</v>
      </c>
      <c r="E8" s="13">
        <v>3.4</v>
      </c>
    </row>
    <row r="44" ht="11.25">
      <c r="G44" t="s">
        <v>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45:D45"/>
  <sheetViews>
    <sheetView workbookViewId="0" topLeftCell="A1">
      <selection activeCell="C48" sqref="C48"/>
    </sheetView>
  </sheetViews>
  <sheetFormatPr defaultColWidth="9.33203125" defaultRowHeight="11.25"/>
  <sheetData>
    <row r="45" ht="11.25">
      <c r="D45" t="s">
        <v>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D45:D45"/>
  <sheetViews>
    <sheetView workbookViewId="0" topLeftCell="A1">
      <selection activeCell="C48" sqref="C48"/>
    </sheetView>
  </sheetViews>
  <sheetFormatPr defaultColWidth="9.33203125" defaultRowHeight="11.25"/>
  <sheetData>
    <row r="45" ht="11.25">
      <c r="D45" t="s">
        <v>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D45:D45"/>
  <sheetViews>
    <sheetView workbookViewId="0" topLeftCell="A1">
      <selection activeCell="A7" sqref="A7"/>
    </sheetView>
  </sheetViews>
  <sheetFormatPr defaultColWidth="9.33203125" defaultRowHeight="11.25"/>
  <cols>
    <col min="1" max="1" width="43.33203125" style="0" customWidth="1"/>
  </cols>
  <sheetData>
    <row r="45" ht="11.25">
      <c r="D45" t="s">
        <v>3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&amp;L&amp;10&amp;UByron Place&amp;C&amp;10&amp;UCondominium Project&amp;R&amp;10&amp;UCalculations by Arthur Murphy</oddHeader>
    <oddFooter>&amp;L&amp;8&amp;Z&amp;F&amp;C&amp;8                                     Printed &amp;D&amp;R&amp;8&amp;P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Arthur Murphy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2011-04-15T14:09:45Z</cp:lastPrinted>
  <dcterms:created xsi:type="dcterms:W3CDTF">2011-04-13T10:16:40Z</dcterms:created>
  <dcterms:modified xsi:type="dcterms:W3CDTF">2011-04-21T19:24:51Z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